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jas Noni\Documents\bva\"/>
    </mc:Choice>
  </mc:AlternateContent>
  <bookViews>
    <workbookView xWindow="0" yWindow="0" windowWidth="20490" windowHeight="9165"/>
  </bookViews>
  <sheets>
    <sheet name="Sheet1" sheetId="1" r:id="rId1"/>
  </sheets>
  <externalReferences>
    <externalReference r:id="rId2"/>
  </externalReferences>
  <definedNames>
    <definedName name="P200Autism">'[1]Page 2'!$N$5</definedName>
    <definedName name="P200AutismCY">'[1]Page 2'!$M$5</definedName>
    <definedName name="P200CareerEducation">'[1]Page 2'!$N$25</definedName>
    <definedName name="P200CareerEducationCY">'[1]Page 2'!$M$25</definedName>
    <definedName name="P200DevelopmentalDelay">'[1]Page 2'!$N$6</definedName>
    <definedName name="P200DevelopmentalDelayCY">'[1]Page 2'!$M$6</definedName>
    <definedName name="P200ELLCompensatoryInstruction">'[1]Page 2'!$N$22</definedName>
    <definedName name="P200ELLCompensatoryInstructionCY">'[1]Page 2'!$M$22</definedName>
    <definedName name="P200ELLIncrementalCosts">'[1]Page 2'!$N$21</definedName>
    <definedName name="P200ELLIncrementalCostsCY">'[1]Page 2'!$M$21</definedName>
    <definedName name="P200EmotionalDisability">'[1]Page 2'!$N$7</definedName>
    <definedName name="P200EmotionalDisabilityCY">'[1]Page 2'!$M$7</definedName>
    <definedName name="P200GiftedEducation">'[1]Page 2'!$N$20</definedName>
    <definedName name="P200GiftedEducationCY">'[1]Page 2'!$M$20</definedName>
    <definedName name="P200HearingImpairment">'[1]Page 2'!$N$8</definedName>
    <definedName name="P200HearingImpairmentCY">'[1]Page 2'!$M$8</definedName>
    <definedName name="P200MildModerateorSevereID">'[1]Page 2'!$N$11</definedName>
    <definedName name="P200MildModerateOrSevereIDCY">'[1]Page 2'!$M$11</definedName>
    <definedName name="P200MultipleDisabilities">'[1]Page 2'!$N$12</definedName>
    <definedName name="P200MultipleDisabilitiesCY">'[1]Page 2'!$M$12</definedName>
    <definedName name="P200MultipleDisabilitieswithSSI">'[1]Page 2'!$N$13</definedName>
    <definedName name="P200MultipleDisabilitieswithSSICY">'[1]Page 2'!$M$13</definedName>
    <definedName name="P200OrthopedicImpairment">'[1]Page 2'!$N$14</definedName>
    <definedName name="P200OrthopedicImpairmentCY">'[1]Page 2'!$M$14</definedName>
    <definedName name="P200OtherHealthImpairments">'[1]Page 2'!$N$9</definedName>
    <definedName name="P200OtherHealthImpairmentsCY">'[1]Page 2'!$M$9</definedName>
    <definedName name="P200PreschoolSevereDelay">'[1]Page 2'!$N$15</definedName>
    <definedName name="P200PreschoolSevereDelayCY">'[1]Page 2'!$M$15</definedName>
    <definedName name="P200RemedialEducation">'[1]Page 2'!$N$23</definedName>
    <definedName name="P200RemedialEducationCY">'[1]Page 2'!$M$23</definedName>
    <definedName name="P200SpecificLearningDisability">'[1]Page 2'!$N$10</definedName>
    <definedName name="P200SpecificLearningDisabilityCY">'[1]Page 2'!$M$10</definedName>
    <definedName name="P200SpeechLanguageImpairment">'[1]Page 2'!$N$16</definedName>
    <definedName name="P200SpeechLanguageImpairmentCY">'[1]Page 2'!$M$16</definedName>
    <definedName name="P200TraumaticBrainInjury">'[1]Page 2'!$N$17</definedName>
    <definedName name="P200TraumaticBrainInjuryCY">'[1]Page 2'!$M$17</definedName>
    <definedName name="P200VisualImpairment">'[1]Page 2'!$N$18</definedName>
    <definedName name="P200VisualImpairmentCY">'[1]Page 2'!$M$18</definedName>
    <definedName name="P200VocationalandTechnologicalEd">'[1]Page 2'!$N$24</definedName>
    <definedName name="P200VocationalandTechnologicalEdCY">'[1]Page 2'!$M$24</definedName>
    <definedName name="SP1000ClassSiteProj">'[1]Page 1'!$L$44</definedName>
    <definedName name="SP1000ClassSiteProjCY">'[1]Page 1'!$K$44</definedName>
    <definedName name="SP1000CompInstrProj">'[1]Page 1'!$L$47</definedName>
    <definedName name="SP1000CompInstrProjCY">'[1]Page 1'!$K$47</definedName>
    <definedName name="SP1000InstrImpProj">'[1]Page 1'!$L$45</definedName>
    <definedName name="SP1000InstrImpProjCY">'[1]Page 1'!$K$45</definedName>
    <definedName name="SP1000P100F1000">'[1]Page 1'!$L$8</definedName>
    <definedName name="SP1000P100F1000CY">'[1]Page 1'!$K$8</definedName>
    <definedName name="SP1000P100F2100">'[1]Page 1'!$L$10</definedName>
    <definedName name="SP1000P100F2100CY">'[1]Page 1'!$K$10</definedName>
    <definedName name="SP1000P100F2200">'[1]Page 1'!$L$11</definedName>
    <definedName name="SP1000P100F2200CY">'[1]Page 1'!$K$11</definedName>
    <definedName name="SP1000P100F2300">'[1]Page 1'!$L$12</definedName>
    <definedName name="SP1000P100F2300CY">'[1]Page 1'!$K$12</definedName>
    <definedName name="SP1000P100F2400">'[1]Page 1'!$L$13</definedName>
    <definedName name="SP1000P100F2400CY">'[1]Page 1'!$K$13</definedName>
    <definedName name="SP1000P100F2500">'[1]Page 1'!$L$14</definedName>
    <definedName name="SP1000P100F2500CY">'[1]Page 1'!$K$14</definedName>
    <definedName name="SP1000P100F2600">'[1]Page 1'!$L$15</definedName>
    <definedName name="SP1000P100F2600CY">'[1]Page 1'!$K$15</definedName>
    <definedName name="SP1000P100F2900">'[1]Page 1'!$L$16</definedName>
    <definedName name="SP1000P100F2900CY">'[1]Page 1'!$K$16</definedName>
    <definedName name="SP1000P100F3000">'[1]Page 1'!$L$17</definedName>
    <definedName name="SP1000P100F3000CY">'[1]Page 1'!$K$17</definedName>
    <definedName name="SP1000P100F4000">'[1]Page 1'!$L$18</definedName>
    <definedName name="SP1000P100F4000CY">'[1]Page 1'!$K$18</definedName>
    <definedName name="SP1000P100F5000">'[1]Page 1'!$L$19</definedName>
    <definedName name="SP1000P100F5000CY">'[1]Page 1'!$K$19</definedName>
    <definedName name="SP1000P200F1000">'[1]Page 1'!$L$25</definedName>
    <definedName name="SP1000P200F1000CY">'[1]Page 1'!$K$25</definedName>
    <definedName name="SP1000P200F2100">'[1]Page 1'!$L$27</definedName>
    <definedName name="SP1000P200F2100CY">'[1]Page 1'!$K$27</definedName>
    <definedName name="SP1000P200F2200">'[1]Page 1'!$L$28</definedName>
    <definedName name="SP1000P200F2200CY">'[1]Page 1'!$K$28</definedName>
    <definedName name="SP1000P200F2300">'[1]Page 1'!$L$29</definedName>
    <definedName name="SP1000P200F2300CY">'[1]Page 1'!$K$29</definedName>
    <definedName name="SP1000P200F2400">'[1]Page 1'!$L$30</definedName>
    <definedName name="SP1000P200F2400CY">'[1]Page 1'!$K$30</definedName>
    <definedName name="SP1000P200F2500">'[1]Page 1'!$L$31</definedName>
    <definedName name="SP1000P200F2500CY">'[1]Page 1'!$K$31</definedName>
    <definedName name="SP1000P200F2600">'[1]Page 1'!$L$32</definedName>
    <definedName name="SP1000P200F2600CY">'[1]Page 1'!$K$32</definedName>
    <definedName name="SP1000P200F2900">'[1]Page 1'!$L$33</definedName>
    <definedName name="SP1000P200F2900CY">'[1]Page 1'!$K$33</definedName>
    <definedName name="SP1000P200F3000">'[1]Page 1'!$L$34</definedName>
    <definedName name="SP1000P200F3000CY">'[1]Page 1'!$K$34</definedName>
    <definedName name="SP1000P200F4000">'[1]Page 1'!$L$35</definedName>
    <definedName name="SP1000P200F4000CY">'[1]Page 1'!$K$35</definedName>
    <definedName name="SP1000P200F5000">'[1]Page 1'!$L$36</definedName>
    <definedName name="SP1000P200F5000CY">'[1]Page 1'!$K$36</definedName>
    <definedName name="SP1000P300">'[1]Page 1'!$L$38</definedName>
    <definedName name="SP1000P300CY">'[1]Page 1'!$K$38</definedName>
    <definedName name="SP1000P400">'[1]Page 1'!$L$39</definedName>
    <definedName name="SP1000P400CY">'[1]Page 1'!$K$39</definedName>
    <definedName name="SP1000P530">'[1]Page 1'!$L$40</definedName>
    <definedName name="SP1000P530CY">'[1]Page 1'!$K$40</definedName>
    <definedName name="SP1000P540">'[1]Page 1'!$L$41</definedName>
    <definedName name="SP1000P540CY">'[1]Page 1'!$K$41</definedName>
    <definedName name="SP1000P550">'[1]Page 1'!$L$42</definedName>
    <definedName name="SP1000P550CY">'[1]Page 1'!$K$42</definedName>
    <definedName name="SP1000P610">'[1]Page 1'!$L$20</definedName>
    <definedName name="SP1000P610CY">'[1]Page 1'!$K$20</definedName>
    <definedName name="SP1000P620">'[1]Page 1'!$L$21</definedName>
    <definedName name="SP1000P620CY">'[1]Page 1'!$K$21</definedName>
    <definedName name="SP1000P630700800900">'[1]Page 1'!$L$22</definedName>
    <definedName name="SP1000P630700800900CY">'[1]Page 1'!$K$22</definedName>
    <definedName name="SP1000StruEngImmProj">'[1]Page 1'!$L$46</definedName>
    <definedName name="SP1000StruEngImmProjCY">'[1]Page 1'!$K$46</definedName>
    <definedName name="SP1000Total">'[1]Page 1'!$L$43</definedName>
    <definedName name="SP1000TotalCY">'[1]Page 1'!$K$43</definedName>
    <definedName name="TotalCapitalAcquisitions">'[1]Page 2'!$E$43</definedName>
    <definedName name="TotalCapitalAcquisitionsCY">'[1]Page 2'!$D$43</definedName>
    <definedName name="TotalFederalProjects">'[1]Page 2'!$E$21</definedName>
    <definedName name="TotalFederalProjectsCY">'[1]Page 2'!$D$21</definedName>
    <definedName name="TotalStateProjects">'[1]Page 2'!$E$34</definedName>
    <definedName name="TotalStateProjectsCY">'[1]Page 2'!$D$34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5" i="1" l="1"/>
  <c r="J45" i="1"/>
  <c r="L45" i="1" s="1"/>
  <c r="K44" i="1"/>
  <c r="J44" i="1"/>
  <c r="L44" i="1" s="1"/>
  <c r="K43" i="1"/>
  <c r="J43" i="1"/>
  <c r="L43" i="1" s="1"/>
  <c r="K42" i="1"/>
  <c r="K46" i="1" s="1"/>
  <c r="J42" i="1"/>
  <c r="L42" i="1" s="1"/>
  <c r="K41" i="1"/>
  <c r="J41" i="1"/>
  <c r="L41" i="1" s="1"/>
  <c r="K40" i="1"/>
  <c r="J40" i="1"/>
  <c r="L40" i="1" s="1"/>
  <c r="E40" i="1"/>
  <c r="D40" i="1"/>
  <c r="F40" i="1" s="1"/>
  <c r="K39" i="1"/>
  <c r="J39" i="1"/>
  <c r="L39" i="1" s="1"/>
  <c r="E39" i="1"/>
  <c r="D39" i="1"/>
  <c r="F39" i="1" s="1"/>
  <c r="K38" i="1"/>
  <c r="J38" i="1"/>
  <c r="J46" i="1" s="1"/>
  <c r="E38" i="1"/>
  <c r="D38" i="1"/>
  <c r="F38" i="1" s="1"/>
  <c r="E37" i="1"/>
  <c r="D37" i="1"/>
  <c r="F37" i="1" s="1"/>
  <c r="E36" i="1"/>
  <c r="D36" i="1"/>
  <c r="F36" i="1" s="1"/>
  <c r="E34" i="1"/>
  <c r="D34" i="1"/>
  <c r="F34" i="1" s="1"/>
  <c r="E33" i="1"/>
  <c r="D33" i="1"/>
  <c r="F33" i="1" s="1"/>
  <c r="E32" i="1"/>
  <c r="D32" i="1"/>
  <c r="F32" i="1" s="1"/>
  <c r="L31" i="1"/>
  <c r="K31" i="1"/>
  <c r="M31" i="1" s="1"/>
  <c r="E31" i="1"/>
  <c r="D31" i="1"/>
  <c r="F31" i="1" s="1"/>
  <c r="L30" i="1"/>
  <c r="K30" i="1"/>
  <c r="M30" i="1" s="1"/>
  <c r="E30" i="1"/>
  <c r="D30" i="1"/>
  <c r="F30" i="1" s="1"/>
  <c r="L29" i="1"/>
  <c r="K29" i="1"/>
  <c r="M29" i="1" s="1"/>
  <c r="E29" i="1"/>
  <c r="D29" i="1"/>
  <c r="F29" i="1" s="1"/>
  <c r="L28" i="1"/>
  <c r="K28" i="1"/>
  <c r="M28" i="1" s="1"/>
  <c r="E28" i="1"/>
  <c r="D28" i="1"/>
  <c r="F28" i="1" s="1"/>
  <c r="L27" i="1"/>
  <c r="K27" i="1"/>
  <c r="M27" i="1" s="1"/>
  <c r="E27" i="1"/>
  <c r="D27" i="1"/>
  <c r="F27" i="1" s="1"/>
  <c r="L26" i="1"/>
  <c r="K26" i="1"/>
  <c r="M26" i="1" s="1"/>
  <c r="E26" i="1"/>
  <c r="D26" i="1"/>
  <c r="F26" i="1" s="1"/>
  <c r="L25" i="1"/>
  <c r="K25" i="1"/>
  <c r="M25" i="1" s="1"/>
  <c r="E25" i="1"/>
  <c r="D25" i="1"/>
  <c r="D35" i="1" s="1"/>
  <c r="L24" i="1"/>
  <c r="K24" i="1"/>
  <c r="M24" i="1" s="1"/>
  <c r="L23" i="1"/>
  <c r="K23" i="1"/>
  <c r="M23" i="1" s="1"/>
  <c r="E23" i="1"/>
  <c r="E35" i="1" s="1"/>
  <c r="D23" i="1"/>
  <c r="F23" i="1" s="1"/>
  <c r="L22" i="1"/>
  <c r="K22" i="1"/>
  <c r="M22" i="1" s="1"/>
  <c r="L21" i="1"/>
  <c r="K21" i="1"/>
  <c r="M21" i="1" s="1"/>
  <c r="L20" i="1"/>
  <c r="K20" i="1"/>
  <c r="M20" i="1" s="1"/>
  <c r="E20" i="1"/>
  <c r="D20" i="1"/>
  <c r="F20" i="1" s="1"/>
  <c r="L19" i="1"/>
  <c r="K19" i="1"/>
  <c r="M19" i="1" s="1"/>
  <c r="E19" i="1"/>
  <c r="D19" i="1"/>
  <c r="F19" i="1" s="1"/>
  <c r="L18" i="1"/>
  <c r="K18" i="1"/>
  <c r="M18" i="1" s="1"/>
  <c r="E18" i="1"/>
  <c r="D18" i="1"/>
  <c r="F18" i="1" s="1"/>
  <c r="L17" i="1"/>
  <c r="K17" i="1"/>
  <c r="M17" i="1" s="1"/>
  <c r="E17" i="1"/>
  <c r="D17" i="1"/>
  <c r="F17" i="1" s="1"/>
  <c r="L16" i="1"/>
  <c r="K16" i="1"/>
  <c r="M16" i="1" s="1"/>
  <c r="E16" i="1"/>
  <c r="D16" i="1"/>
  <c r="F16" i="1" s="1"/>
  <c r="L15" i="1"/>
  <c r="K15" i="1"/>
  <c r="M15" i="1" s="1"/>
  <c r="E15" i="1"/>
  <c r="D15" i="1"/>
  <c r="F15" i="1" s="1"/>
  <c r="L14" i="1"/>
  <c r="K14" i="1"/>
  <c r="M14" i="1" s="1"/>
  <c r="E14" i="1"/>
  <c r="D14" i="1"/>
  <c r="F14" i="1" s="1"/>
  <c r="L13" i="1"/>
  <c r="K13" i="1"/>
  <c r="M13" i="1" s="1"/>
  <c r="E13" i="1"/>
  <c r="D13" i="1"/>
  <c r="F13" i="1" s="1"/>
  <c r="L12" i="1"/>
  <c r="L32" i="1" s="1"/>
  <c r="K12" i="1"/>
  <c r="K32" i="1" s="1"/>
  <c r="E12" i="1"/>
  <c r="D12" i="1"/>
  <c r="F12" i="1" s="1"/>
  <c r="E11" i="1"/>
  <c r="D11" i="1"/>
  <c r="F11" i="1" s="1"/>
  <c r="E10" i="1"/>
  <c r="D10" i="1"/>
  <c r="F10" i="1" s="1"/>
  <c r="E9" i="1"/>
  <c r="D9" i="1"/>
  <c r="F9" i="1" s="1"/>
  <c r="E8" i="1"/>
  <c r="D8" i="1"/>
  <c r="D21" i="1" s="1"/>
  <c r="E6" i="1"/>
  <c r="E21" i="1" s="1"/>
  <c r="E41" i="1" s="1"/>
  <c r="D6" i="1"/>
  <c r="F6" i="1" s="1"/>
  <c r="H3" i="1"/>
  <c r="L1" i="1"/>
  <c r="D41" i="1" l="1"/>
  <c r="F41" i="1" s="1"/>
  <c r="F21" i="1"/>
  <c r="M32" i="1"/>
  <c r="F35" i="1"/>
  <c r="L46" i="1"/>
  <c r="F8" i="1"/>
  <c r="F25" i="1"/>
  <c r="L38" i="1"/>
  <c r="M12" i="1"/>
</calcChain>
</file>

<file path=xl/sharedStrings.xml><?xml version="1.0" encoding="utf-8"?>
<sst xmlns="http://schemas.openxmlformats.org/spreadsheetml/2006/main" count="90" uniqueCount="64">
  <si>
    <t>FY 2016 SUMMARY OF CHARTER SCHOOL PROPOSED BUDGET</t>
  </si>
  <si>
    <t>CTDS Number</t>
  </si>
  <si>
    <t>1000 SCHOOLWIDE PROJECT</t>
  </si>
  <si>
    <t>Totals</t>
  </si>
  <si>
    <t>%</t>
  </si>
  <si>
    <t>Prior Year</t>
  </si>
  <si>
    <t>Budget Year</t>
  </si>
  <si>
    <t>Increase/</t>
  </si>
  <si>
    <t>100 Regular Education</t>
  </si>
  <si>
    <t>Decrease</t>
  </si>
  <si>
    <t>1000 Instruction</t>
  </si>
  <si>
    <t>Support Services</t>
  </si>
  <si>
    <t>2100 Students</t>
  </si>
  <si>
    <t>2200 Instruction</t>
  </si>
  <si>
    <t>2300 General Administration</t>
  </si>
  <si>
    <t>SPECIAL EDUCATION PROGRAMS</t>
  </si>
  <si>
    <t>2400 School Administration</t>
  </si>
  <si>
    <t>2500 Central Services</t>
  </si>
  <si>
    <t>Autism</t>
  </si>
  <si>
    <t>2600 Operation &amp; Maintenance of Plant</t>
  </si>
  <si>
    <t>Developmental Delay</t>
  </si>
  <si>
    <t>2900 Other Support Services</t>
  </si>
  <si>
    <t>Emotional Disability</t>
  </si>
  <si>
    <t>3000 Operation of Noninstructional Services</t>
  </si>
  <si>
    <t>Hearing Impairment</t>
  </si>
  <si>
    <t>4000 Facilities Acquisition &amp; Construction</t>
  </si>
  <si>
    <t>Other Health Impairments</t>
  </si>
  <si>
    <t>5000 Debt Service</t>
  </si>
  <si>
    <t>Specific Learning Disability</t>
  </si>
  <si>
    <t>610 School-Sponsored Cocurricular Activities</t>
  </si>
  <si>
    <t>Mild, Moderate, or Severe Intellectual Disability</t>
  </si>
  <si>
    <t>620 School-Sponsored Athletics</t>
  </si>
  <si>
    <t>Multiple Disabilities</t>
  </si>
  <si>
    <t>630, 700, 800, 900 Other Programs</t>
  </si>
  <si>
    <t>Multiple Disabilities with Severe Sensory Impairment</t>
  </si>
  <si>
    <t>Regular Education Subtotal</t>
  </si>
  <si>
    <t>Orthopedic Impairment</t>
  </si>
  <si>
    <t>200 Special Education</t>
  </si>
  <si>
    <t>Preschool Severe Delay</t>
  </si>
  <si>
    <t>Speech/Language Impairment</t>
  </si>
  <si>
    <t>Traumatic Brain Injury</t>
  </si>
  <si>
    <t>Visual Impairment</t>
  </si>
  <si>
    <t>Gifted Education</t>
  </si>
  <si>
    <t>ELL Incremental Costs</t>
  </si>
  <si>
    <t>ELL Compensatory Instruction</t>
  </si>
  <si>
    <t>Remedial Education</t>
  </si>
  <si>
    <t>Vocational and Technological Ed.</t>
  </si>
  <si>
    <t>Career Education</t>
  </si>
  <si>
    <t>Total</t>
  </si>
  <si>
    <t>EXPENSES BY PROJECT</t>
  </si>
  <si>
    <t>Special Education Subtotal</t>
  </si>
  <si>
    <t>300 Special Ed.Disability Title 8 PL 103-382 Add-On</t>
  </si>
  <si>
    <t>400 Pupil Transportation</t>
  </si>
  <si>
    <t>530 Dropout Prevention Programs</t>
  </si>
  <si>
    <t>Schoolwide</t>
  </si>
  <si>
    <t>540 Joint Career &amp; Tech. Ed. &amp; Voc. Ed. Center</t>
  </si>
  <si>
    <t>Classroom Site Projects</t>
  </si>
  <si>
    <t>550 K-3 Reading</t>
  </si>
  <si>
    <t>Instructional Improvement</t>
  </si>
  <si>
    <t>ELL Structured English Immersion</t>
  </si>
  <si>
    <t>Federal Projects</t>
  </si>
  <si>
    <t>State Projects</t>
  </si>
  <si>
    <t>Capital Acquisitions</t>
  </si>
  <si>
    <t>Total Expenses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</si>
</sst>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 x14ac:knownFonts="1">
    <font>
      <sz val="11"/>
      <color theme="1"/>
      <name val="Calibri"/>
      <family val="2"/>
      <scheme val="minor"/>
    </font>
    <font>
      <b/>
      <sz val="10"/>
      <color rgb="FF000000"/>
      <name val="Arial"/>
      <family val="2"/>
    </font>
    <font>
      <sz val="10"/>
      <color rgb="FF000000"/>
      <name val="Arial"/>
      <family val="2"/>
    </font>
    <font>
      <sz val="10"/>
      <name val="Arial"/>
      <family val="2"/>
    </font>
  </fonts>
  <fills count="2">
    <fill>
      <patternFill patternType="none"/>
    </fill>
    <fill>
      <patternFill patternType="gray125"/>
    </fill>
  </fills>
  <borders count="1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69">
    <xf numFmtId="0" fontId="0" fillId="0" borderId="0" xfId="0"/>
    <xf numFmtId="0" fontId="1" fillId="0" borderId="0" xfId="0" applyFont="1" applyFill="1" applyBorder="1" applyAlignment="1">
      <alignment horizontal="center"/>
    </xf>
    <xf numFmtId="0" fontId="2" fillId="0" borderId="0" xfId="0" applyFont="1" applyFill="1" applyBorder="1" applyAlignment="1">
      <alignment horizontal="left"/>
    </xf>
    <xf numFmtId="0" fontId="2" fillId="0" borderId="1" xfId="0" applyFont="1" applyFill="1" applyBorder="1"/>
    <xf numFmtId="0" fontId="2" fillId="0" borderId="0" xfId="0" applyFont="1" applyFill="1" applyBorder="1"/>
    <xf numFmtId="0" fontId="1" fillId="0" borderId="2" xfId="0" applyFont="1" applyFill="1" applyBorder="1"/>
    <xf numFmtId="0" fontId="2" fillId="0" borderId="3" xfId="0" applyFont="1" applyFill="1" applyBorder="1"/>
    <xf numFmtId="0" fontId="2" fillId="0" borderId="2" xfId="0" applyFont="1" applyFill="1" applyBorder="1" applyAlignment="1">
      <alignment horizontal="center"/>
    </xf>
    <xf numFmtId="0" fontId="2" fillId="0" borderId="4" xfId="0" applyFont="1" applyFill="1" applyBorder="1" applyAlignment="1">
      <alignment horizontal="center"/>
    </xf>
    <xf numFmtId="0" fontId="2" fillId="0" borderId="5" xfId="0" applyFont="1" applyFill="1" applyBorder="1" applyAlignment="1">
      <alignment horizontal="center"/>
    </xf>
    <xf numFmtId="0" fontId="2" fillId="0" borderId="2"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wrapText="1"/>
    </xf>
    <xf numFmtId="0" fontId="2" fillId="0" borderId="6" xfId="0" applyFont="1" applyFill="1" applyBorder="1"/>
    <xf numFmtId="0" fontId="2" fillId="0" borderId="7" xfId="0" applyFont="1" applyFill="1" applyBorder="1" applyAlignment="1">
      <alignment horizontal="center"/>
    </xf>
    <xf numFmtId="0" fontId="2" fillId="0" borderId="6"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7" xfId="0" applyFont="1" applyFill="1" applyBorder="1" applyAlignment="1" applyProtection="1">
      <alignment horizontal="center" vertical="center" wrapText="1"/>
    </xf>
    <xf numFmtId="0" fontId="2" fillId="0" borderId="8" xfId="0" applyFont="1" applyFill="1" applyBorder="1" applyAlignment="1">
      <alignment horizontal="center"/>
    </xf>
    <xf numFmtId="0" fontId="2" fillId="0" borderId="9" xfId="0" applyFont="1" applyFill="1" applyBorder="1" applyAlignment="1">
      <alignment horizontal="center"/>
    </xf>
    <xf numFmtId="38" fontId="2" fillId="0" borderId="8" xfId="0" applyNumberFormat="1" applyFont="1" applyFill="1" applyBorder="1" applyProtection="1"/>
    <xf numFmtId="164" fontId="3" fillId="0" borderId="5" xfId="0" applyNumberFormat="1" applyFont="1" applyFill="1" applyBorder="1" applyAlignment="1" applyProtection="1"/>
    <xf numFmtId="0" fontId="2" fillId="0" borderId="5" xfId="0" applyFont="1" applyFill="1" applyBorder="1" applyAlignment="1" applyProtection="1"/>
    <xf numFmtId="0" fontId="2" fillId="0" borderId="2" xfId="0" applyFont="1" applyFill="1" applyBorder="1" applyAlignment="1" applyProtection="1"/>
    <xf numFmtId="0" fontId="2" fillId="0" borderId="5" xfId="0" applyFont="1" applyFill="1" applyBorder="1"/>
    <xf numFmtId="0" fontId="2" fillId="0" borderId="10"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0" borderId="9" xfId="0" applyFont="1" applyFill="1" applyBorder="1" applyAlignment="1" applyProtection="1">
      <alignment horizontal="center" vertical="center" wrapText="1"/>
    </xf>
    <xf numFmtId="38" fontId="2" fillId="0" borderId="8" xfId="0" applyNumberFormat="1" applyFont="1" applyFill="1" applyBorder="1" applyAlignment="1" applyProtection="1"/>
    <xf numFmtId="38" fontId="2" fillId="0" borderId="10" xfId="0" applyNumberFormat="1" applyFont="1" applyFill="1" applyBorder="1" applyAlignment="1" applyProtection="1"/>
    <xf numFmtId="164" fontId="3" fillId="0" borderId="8" xfId="0" applyNumberFormat="1" applyFont="1" applyFill="1" applyBorder="1" applyAlignment="1" applyProtection="1"/>
    <xf numFmtId="0" fontId="2" fillId="0" borderId="0" xfId="0" applyFont="1" applyFill="1" applyBorder="1" applyAlignment="1" applyProtection="1">
      <alignment vertical="center" wrapText="1"/>
    </xf>
    <xf numFmtId="38" fontId="2" fillId="0" borderId="11" xfId="0" applyNumberFormat="1" applyFont="1" applyFill="1" applyBorder="1" applyProtection="1"/>
    <xf numFmtId="164" fontId="3" fillId="0" borderId="12" xfId="0" applyNumberFormat="1" applyFont="1" applyFill="1" applyBorder="1" applyAlignment="1" applyProtection="1"/>
    <xf numFmtId="0" fontId="2" fillId="0" borderId="2" xfId="0" applyFont="1" applyFill="1" applyBorder="1"/>
    <xf numFmtId="0" fontId="2" fillId="0" borderId="4" xfId="0" applyFont="1" applyFill="1" applyBorder="1"/>
    <xf numFmtId="0" fontId="2" fillId="0" borderId="13" xfId="0" applyFont="1" applyFill="1" applyBorder="1" applyAlignment="1">
      <alignment horizontal="center"/>
    </xf>
    <xf numFmtId="0" fontId="2" fillId="0" borderId="14" xfId="0" applyFont="1" applyFill="1" applyBorder="1" applyAlignment="1">
      <alignment horizontal="center"/>
    </xf>
    <xf numFmtId="0" fontId="1" fillId="0" borderId="6" xfId="0" applyFont="1" applyFill="1" applyBorder="1" applyAlignment="1">
      <alignment horizontal="left"/>
    </xf>
    <xf numFmtId="0" fontId="1" fillId="0" borderId="0" xfId="0" applyFont="1" applyFill="1" applyBorder="1" applyAlignment="1">
      <alignment horizontal="left"/>
    </xf>
    <xf numFmtId="0" fontId="2" fillId="0" borderId="7" xfId="0" applyFont="1" applyFill="1" applyBorder="1"/>
    <xf numFmtId="0" fontId="1" fillId="0" borderId="10" xfId="0" applyFont="1" applyFill="1" applyBorder="1" applyAlignment="1">
      <alignment horizontal="left"/>
    </xf>
    <xf numFmtId="0" fontId="1" fillId="0" borderId="1" xfId="0" applyFont="1" applyFill="1" applyBorder="1" applyAlignment="1">
      <alignment horizontal="left"/>
    </xf>
    <xf numFmtId="0" fontId="2" fillId="0" borderId="9" xfId="0" applyFont="1" applyFill="1" applyBorder="1"/>
    <xf numFmtId="0" fontId="2" fillId="0" borderId="6" xfId="0" applyFont="1" applyFill="1" applyBorder="1" applyAlignment="1">
      <alignment horizontal="left"/>
    </xf>
    <xf numFmtId="0" fontId="2" fillId="0" borderId="10" xfId="0" applyFont="1" applyFill="1" applyBorder="1"/>
    <xf numFmtId="38" fontId="3" fillId="0" borderId="8" xfId="0" applyNumberFormat="1" applyFont="1" applyFill="1" applyBorder="1" applyProtection="1"/>
    <xf numFmtId="38" fontId="2" fillId="0" borderId="12" xfId="0" applyNumberFormat="1" applyFont="1" applyFill="1" applyBorder="1" applyAlignment="1" applyProtection="1"/>
    <xf numFmtId="38" fontId="2" fillId="0" borderId="6" xfId="0" applyNumberFormat="1" applyFont="1" applyFill="1" applyBorder="1" applyAlignment="1" applyProtection="1"/>
    <xf numFmtId="0" fontId="2" fillId="0" borderId="5" xfId="0" applyFont="1" applyFill="1" applyBorder="1" applyProtection="1"/>
    <xf numFmtId="38" fontId="2" fillId="0" borderId="5" xfId="0" applyNumberFormat="1" applyFont="1" applyFill="1" applyBorder="1" applyProtection="1"/>
    <xf numFmtId="0" fontId="2" fillId="0" borderId="10" xfId="0" applyFont="1" applyFill="1" applyBorder="1" applyAlignment="1">
      <alignment horizontal="left"/>
    </xf>
    <xf numFmtId="0" fontId="2" fillId="0" borderId="1" xfId="0" applyFont="1" applyFill="1" applyBorder="1" applyAlignment="1">
      <alignment horizontal="left"/>
    </xf>
    <xf numFmtId="164" fontId="3" fillId="0" borderId="11" xfId="0" applyNumberFormat="1" applyFont="1" applyFill="1" applyBorder="1" applyAlignment="1" applyProtection="1"/>
    <xf numFmtId="0" fontId="1" fillId="0" borderId="13" xfId="0" applyFont="1" applyFill="1" applyBorder="1" applyAlignment="1">
      <alignment horizontal="center"/>
    </xf>
    <xf numFmtId="0" fontId="1" fillId="0" borderId="15" xfId="0" applyFont="1" applyFill="1" applyBorder="1" applyAlignment="1">
      <alignment horizontal="center"/>
    </xf>
    <xf numFmtId="0" fontId="1" fillId="0" borderId="14" xfId="0" applyFont="1" applyFill="1" applyBorder="1" applyAlignment="1">
      <alignment horizontal="center"/>
    </xf>
    <xf numFmtId="38" fontId="2" fillId="0" borderId="13" xfId="0" applyNumberFormat="1" applyFont="1" applyFill="1" applyBorder="1" applyAlignment="1" applyProtection="1">
      <alignment horizontal="center"/>
    </xf>
    <xf numFmtId="38" fontId="2" fillId="0" borderId="14" xfId="0" applyNumberFormat="1" applyFont="1" applyFill="1" applyBorder="1" applyAlignment="1" applyProtection="1">
      <alignment horizontal="center"/>
    </xf>
    <xf numFmtId="0" fontId="1" fillId="0" borderId="0" xfId="0" applyFont="1" applyFill="1" applyBorder="1" applyAlignment="1"/>
    <xf numFmtId="0" fontId="2" fillId="0" borderId="13" xfId="0" applyFont="1" applyFill="1" applyBorder="1"/>
    <xf numFmtId="0" fontId="2" fillId="0" borderId="15" xfId="0" applyFont="1" applyFill="1" applyBorder="1"/>
    <xf numFmtId="0" fontId="2" fillId="0" borderId="14" xfId="0" applyFont="1" applyFill="1" applyBorder="1"/>
    <xf numFmtId="0" fontId="2" fillId="0" borderId="12" xfId="0" applyFont="1" applyFill="1" applyBorder="1" applyAlignment="1">
      <alignment horizontal="center"/>
    </xf>
    <xf numFmtId="0" fontId="1" fillId="0" borderId="6" xfId="0" applyFont="1" applyFill="1" applyBorder="1"/>
    <xf numFmtId="38" fontId="2" fillId="0" borderId="0" xfId="0" applyNumberFormat="1" applyFont="1" applyFill="1" applyBorder="1" applyProtection="1"/>
    <xf numFmtId="164" fontId="3" fillId="0" borderId="0" xfId="0" applyNumberFormat="1" applyFont="1" applyFill="1" applyBorder="1" applyAlignment="1" applyProtection="1"/>
    <xf numFmtId="0" fontId="2" fillId="0" borderId="0" xfId="0" applyFont="1" applyFill="1" applyBorder="1" applyAlignment="1">
      <alignment horizontal="right"/>
    </xf>
    <xf numFmtId="0" fontId="2" fillId="0" borderId="0" xfId="0" applyFont="1" applyFill="1" applyBorder="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BudgetSummary"/></Relationships>
</file>

<file path=xl/drawings/drawing1.xml><?xml version="1.0" encoding="utf-8"?>
<xdr:wsDr xmlns:xdr="http://schemas.openxmlformats.org/drawingml/2006/spreadsheetDrawing" xmlns:a="http://schemas.openxmlformats.org/drawingml/2006/main">
  <xdr:twoCellAnchor>
    <xdr:from>
      <xdr:col>1</xdr:col>
      <xdr:colOff>103108</xdr:colOff>
      <xdr:row>0</xdr:row>
      <xdr:rowOff>23815</xdr:rowOff>
    </xdr:from>
    <xdr:to>
      <xdr:col>2</xdr:col>
      <xdr:colOff>995849</xdr:colOff>
      <xdr:row>1</xdr:row>
      <xdr:rowOff>39470</xdr:rowOff>
    </xdr:to>
    <xdr:sp macro="" textlink="">
      <xdr:nvSpPr>
        <xdr:cNvPr id="2" name="Rectangle 1">
          <a:hlinkClick xmlns:r="http://schemas.openxmlformats.org/officeDocument/2006/relationships" r:id="rId1"/>
        </xdr:cNvPr>
        <xdr:cNvSpPr/>
      </xdr:nvSpPr>
      <xdr:spPr bwMode="auto">
        <a:xfrm>
          <a:off x="207883" y="23815"/>
          <a:ext cx="997516" cy="310930"/>
        </a:xfrm>
        <a:prstGeom prst="rect">
          <a:avLst/>
        </a:prstGeom>
        <a:solidFill>
          <a:srgbClr val="00B0F0"/>
        </a:solidFill>
        <a:ln w="9525" cap="flat" cmpd="sng" algn="ctr">
          <a:solidFill>
            <a:srgbClr val="BCBCBC"/>
          </a:solidFill>
          <a:prstDash val="solid"/>
          <a:round/>
          <a:headEnd type="none" w="med" len="med"/>
          <a:tailEnd type="none" w="med" len="med"/>
        </a:ln>
        <a:effectLst/>
      </xdr:spPr>
      <xdr:txBody>
        <a:bodyPr vertOverflow="clip" horzOverflow="clip" wrap="square" lIns="18288" tIns="0" rIns="0" bIns="0" rtlCol="0" anchor="ctr" anchorCtr="0"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smtClean="0">
              <a:ln>
                <a:noFill/>
              </a:ln>
              <a:solidFill>
                <a:sysClr val="windowText" lastClr="000000"/>
              </a:solidFill>
              <a:effectLst/>
              <a:uLnTx/>
              <a:uFillTx/>
            </a:rPr>
            <a:t>Instructions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smtClean="0">
            <a:ln>
              <a:noFill/>
            </a:ln>
            <a:solidFill>
              <a:sysClr val="windowText" lastClr="000000"/>
            </a:solidFill>
            <a:effectLst/>
            <a:uLnTx/>
            <a:uFillTx/>
          </a:endParaRP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SProposedbudget160605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Page 1"/>
      <sheetName val="Page 2"/>
      <sheetName val="Page 3"/>
      <sheetName val="Page 4"/>
      <sheetName val="Page 5"/>
      <sheetName val="Budget Summary"/>
      <sheetName val="Instructions"/>
    </sheetNames>
    <definedNames>
      <definedName name="CTD" refersTo="='Cover'!$R$1"/>
    </definedNames>
    <sheetDataSet>
      <sheetData sheetId="0">
        <row r="1">
          <cell r="D1" t="str">
            <v>Career Success Schools</v>
          </cell>
          <cell r="R1" t="str">
            <v>078524000</v>
          </cell>
        </row>
      </sheetData>
      <sheetData sheetId="1">
        <row r="8">
          <cell r="K8">
            <v>1322271</v>
          </cell>
          <cell r="L8">
            <v>2104130</v>
          </cell>
        </row>
        <row r="10">
          <cell r="K10">
            <v>218842</v>
          </cell>
          <cell r="L10">
            <v>187443</v>
          </cell>
        </row>
        <row r="11">
          <cell r="K11">
            <v>9977</v>
          </cell>
          <cell r="L11">
            <v>6195</v>
          </cell>
        </row>
        <row r="12">
          <cell r="K12">
            <v>27283</v>
          </cell>
          <cell r="L12">
            <v>0</v>
          </cell>
        </row>
        <row r="13">
          <cell r="K13">
            <v>704770</v>
          </cell>
          <cell r="L13">
            <v>1114749</v>
          </cell>
        </row>
        <row r="14">
          <cell r="K14">
            <v>294195</v>
          </cell>
          <cell r="L14">
            <v>39192</v>
          </cell>
        </row>
        <row r="15">
          <cell r="K15">
            <v>848994</v>
          </cell>
          <cell r="L15">
            <v>212795</v>
          </cell>
        </row>
        <row r="16">
          <cell r="K16">
            <v>0</v>
          </cell>
          <cell r="L16">
            <v>0</v>
          </cell>
        </row>
        <row r="17">
          <cell r="K17">
            <v>0</v>
          </cell>
          <cell r="L17">
            <v>2718</v>
          </cell>
        </row>
        <row r="18">
          <cell r="K18">
            <v>0</v>
          </cell>
          <cell r="L18">
            <v>0</v>
          </cell>
        </row>
        <row r="19">
          <cell r="K19">
            <v>864822</v>
          </cell>
          <cell r="L19">
            <v>464311</v>
          </cell>
        </row>
        <row r="20">
          <cell r="K20">
            <v>0</v>
          </cell>
          <cell r="L20">
            <v>0</v>
          </cell>
        </row>
        <row r="21">
          <cell r="K21">
            <v>6740</v>
          </cell>
          <cell r="L21">
            <v>0</v>
          </cell>
        </row>
        <row r="22">
          <cell r="K22">
            <v>0</v>
          </cell>
          <cell r="L22">
            <v>0</v>
          </cell>
        </row>
        <row r="25">
          <cell r="K25">
            <v>166974</v>
          </cell>
          <cell r="L25">
            <v>184905</v>
          </cell>
        </row>
        <row r="27">
          <cell r="K27">
            <v>37529</v>
          </cell>
          <cell r="L27">
            <v>7010</v>
          </cell>
        </row>
        <row r="28">
          <cell r="K28">
            <v>0</v>
          </cell>
          <cell r="L28">
            <v>327</v>
          </cell>
        </row>
        <row r="29">
          <cell r="K29">
            <v>0</v>
          </cell>
          <cell r="L29">
            <v>0</v>
          </cell>
        </row>
        <row r="30">
          <cell r="K30">
            <v>63427</v>
          </cell>
          <cell r="L30">
            <v>0</v>
          </cell>
        </row>
        <row r="31">
          <cell r="K31">
            <v>0</v>
          </cell>
          <cell r="L31">
            <v>0</v>
          </cell>
        </row>
        <row r="32">
          <cell r="K32">
            <v>0</v>
          </cell>
          <cell r="L32">
            <v>0</v>
          </cell>
        </row>
        <row r="33">
          <cell r="K33">
            <v>0</v>
          </cell>
          <cell r="L33">
            <v>0</v>
          </cell>
        </row>
        <row r="34">
          <cell r="K34">
            <v>0</v>
          </cell>
          <cell r="L34">
            <v>0</v>
          </cell>
        </row>
        <row r="35">
          <cell r="K35">
            <v>0</v>
          </cell>
          <cell r="L35">
            <v>0</v>
          </cell>
        </row>
        <row r="36">
          <cell r="K36">
            <v>0</v>
          </cell>
          <cell r="L36">
            <v>0</v>
          </cell>
        </row>
        <row r="38">
          <cell r="K38">
            <v>0</v>
          </cell>
          <cell r="L38">
            <v>0</v>
          </cell>
        </row>
        <row r="39">
          <cell r="K39">
            <v>86192</v>
          </cell>
          <cell r="L39">
            <v>109509</v>
          </cell>
        </row>
        <row r="40">
          <cell r="K40">
            <v>0</v>
          </cell>
          <cell r="L40">
            <v>0</v>
          </cell>
        </row>
        <row r="41">
          <cell r="K41">
            <v>0</v>
          </cell>
          <cell r="L41">
            <v>0</v>
          </cell>
        </row>
        <row r="42">
          <cell r="K42">
            <v>0</v>
          </cell>
          <cell r="L42">
            <v>0</v>
          </cell>
        </row>
        <row r="43">
          <cell r="K43">
            <v>4652016</v>
          </cell>
          <cell r="L43">
            <v>4433284</v>
          </cell>
        </row>
        <row r="44">
          <cell r="K44">
            <v>307793</v>
          </cell>
          <cell r="L44">
            <v>170650</v>
          </cell>
        </row>
        <row r="45">
          <cell r="K45">
            <v>33000</v>
          </cell>
          <cell r="L45">
            <v>35000</v>
          </cell>
        </row>
        <row r="46">
          <cell r="K46">
            <v>0</v>
          </cell>
          <cell r="L46">
            <v>0</v>
          </cell>
        </row>
        <row r="47">
          <cell r="K47">
            <v>0</v>
          </cell>
          <cell r="L47">
            <v>0</v>
          </cell>
        </row>
      </sheetData>
      <sheetData sheetId="2">
        <row r="5">
          <cell r="M5">
            <v>0</v>
          </cell>
        </row>
        <row r="6">
          <cell r="M6">
            <v>0</v>
          </cell>
        </row>
        <row r="7">
          <cell r="M7">
            <v>0</v>
          </cell>
        </row>
        <row r="8">
          <cell r="M8">
            <v>0</v>
          </cell>
        </row>
        <row r="9">
          <cell r="M9">
            <v>0</v>
          </cell>
        </row>
        <row r="10">
          <cell r="M10">
            <v>267930</v>
          </cell>
          <cell r="N10">
            <v>267930</v>
          </cell>
        </row>
        <row r="11">
          <cell r="M11">
            <v>0</v>
          </cell>
        </row>
        <row r="12">
          <cell r="M12">
            <v>0</v>
          </cell>
        </row>
        <row r="13">
          <cell r="M13">
            <v>0</v>
          </cell>
        </row>
        <row r="14">
          <cell r="M14">
            <v>0</v>
          </cell>
        </row>
        <row r="15">
          <cell r="M15">
            <v>0</v>
          </cell>
        </row>
        <row r="16">
          <cell r="M16">
            <v>0</v>
          </cell>
        </row>
        <row r="17">
          <cell r="M17">
            <v>0</v>
          </cell>
        </row>
        <row r="18">
          <cell r="M18">
            <v>0</v>
          </cell>
        </row>
        <row r="20">
          <cell r="M20">
            <v>0</v>
          </cell>
        </row>
        <row r="21">
          <cell r="D21">
            <v>413747</v>
          </cell>
          <cell r="E21">
            <v>392800</v>
          </cell>
          <cell r="M21">
            <v>0</v>
          </cell>
        </row>
        <row r="22">
          <cell r="M22">
            <v>0</v>
          </cell>
        </row>
        <row r="23">
          <cell r="M23">
            <v>0</v>
          </cell>
        </row>
        <row r="24">
          <cell r="M24">
            <v>0</v>
          </cell>
        </row>
        <row r="25">
          <cell r="M25">
            <v>0</v>
          </cell>
        </row>
        <row r="34">
          <cell r="D34">
            <v>2000</v>
          </cell>
          <cell r="E34">
            <v>0</v>
          </cell>
        </row>
        <row r="43">
          <cell r="D43">
            <v>10000</v>
          </cell>
          <cell r="E43">
            <v>10000</v>
          </cell>
        </row>
      </sheetData>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tabSelected="1" workbookViewId="0">
      <selection activeCell="P21" sqref="P21"/>
    </sheetView>
  </sheetViews>
  <sheetFormatPr defaultRowHeight="12.75" x14ac:dyDescent="0.2"/>
  <cols>
    <col min="1" max="2" width="1.5703125" style="4" customWidth="1"/>
    <col min="3" max="3" width="42.140625" style="4" customWidth="1"/>
    <col min="4" max="5" width="12.7109375" style="4" customWidth="1"/>
    <col min="6" max="6" width="9.7109375" style="4" customWidth="1"/>
    <col min="7" max="7" width="4.7109375" style="4" customWidth="1"/>
    <col min="8" max="8" width="27.28515625" style="4" customWidth="1"/>
    <col min="9" max="9" width="5.28515625" style="4" customWidth="1"/>
    <col min="10" max="12" width="12.7109375" style="4" customWidth="1"/>
    <col min="13" max="13" width="9.7109375" style="4" customWidth="1"/>
    <col min="14" max="256" width="9.140625" style="4"/>
    <col min="257" max="258" width="1.5703125" style="4" customWidth="1"/>
    <col min="259" max="259" width="42.140625" style="4" customWidth="1"/>
    <col min="260" max="261" width="12.7109375" style="4" customWidth="1"/>
    <col min="262" max="262" width="9.7109375" style="4" customWidth="1"/>
    <col min="263" max="263" width="4.7109375" style="4" customWidth="1"/>
    <col min="264" max="264" width="27.28515625" style="4" customWidth="1"/>
    <col min="265" max="265" width="5.28515625" style="4" customWidth="1"/>
    <col min="266" max="268" width="12.7109375" style="4" customWidth="1"/>
    <col min="269" max="269" width="9.7109375" style="4" customWidth="1"/>
    <col min="270" max="512" width="9.140625" style="4"/>
    <col min="513" max="514" width="1.5703125" style="4" customWidth="1"/>
    <col min="515" max="515" width="42.140625" style="4" customWidth="1"/>
    <col min="516" max="517" width="12.7109375" style="4" customWidth="1"/>
    <col min="518" max="518" width="9.7109375" style="4" customWidth="1"/>
    <col min="519" max="519" width="4.7109375" style="4" customWidth="1"/>
    <col min="520" max="520" width="27.28515625" style="4" customWidth="1"/>
    <col min="521" max="521" width="5.28515625" style="4" customWidth="1"/>
    <col min="522" max="524" width="12.7109375" style="4" customWidth="1"/>
    <col min="525" max="525" width="9.7109375" style="4" customWidth="1"/>
    <col min="526" max="768" width="9.140625" style="4"/>
    <col min="769" max="770" width="1.5703125" style="4" customWidth="1"/>
    <col min="771" max="771" width="42.140625" style="4" customWidth="1"/>
    <col min="772" max="773" width="12.7109375" style="4" customWidth="1"/>
    <col min="774" max="774" width="9.7109375" style="4" customWidth="1"/>
    <col min="775" max="775" width="4.7109375" style="4" customWidth="1"/>
    <col min="776" max="776" width="27.28515625" style="4" customWidth="1"/>
    <col min="777" max="777" width="5.28515625" style="4" customWidth="1"/>
    <col min="778" max="780" width="12.7109375" style="4" customWidth="1"/>
    <col min="781" max="781" width="9.7109375" style="4" customWidth="1"/>
    <col min="782" max="1024" width="9.140625" style="4"/>
    <col min="1025" max="1026" width="1.5703125" style="4" customWidth="1"/>
    <col min="1027" max="1027" width="42.140625" style="4" customWidth="1"/>
    <col min="1028" max="1029" width="12.7109375" style="4" customWidth="1"/>
    <col min="1030" max="1030" width="9.7109375" style="4" customWidth="1"/>
    <col min="1031" max="1031" width="4.7109375" style="4" customWidth="1"/>
    <col min="1032" max="1032" width="27.28515625" style="4" customWidth="1"/>
    <col min="1033" max="1033" width="5.28515625" style="4" customWidth="1"/>
    <col min="1034" max="1036" width="12.7109375" style="4" customWidth="1"/>
    <col min="1037" max="1037" width="9.7109375" style="4" customWidth="1"/>
    <col min="1038" max="1280" width="9.140625" style="4"/>
    <col min="1281" max="1282" width="1.5703125" style="4" customWidth="1"/>
    <col min="1283" max="1283" width="42.140625" style="4" customWidth="1"/>
    <col min="1284" max="1285" width="12.7109375" style="4" customWidth="1"/>
    <col min="1286" max="1286" width="9.7109375" style="4" customWidth="1"/>
    <col min="1287" max="1287" width="4.7109375" style="4" customWidth="1"/>
    <col min="1288" max="1288" width="27.28515625" style="4" customWidth="1"/>
    <col min="1289" max="1289" width="5.28515625" style="4" customWidth="1"/>
    <col min="1290" max="1292" width="12.7109375" style="4" customWidth="1"/>
    <col min="1293" max="1293" width="9.7109375" style="4" customWidth="1"/>
    <col min="1294" max="1536" width="9.140625" style="4"/>
    <col min="1537" max="1538" width="1.5703125" style="4" customWidth="1"/>
    <col min="1539" max="1539" width="42.140625" style="4" customWidth="1"/>
    <col min="1540" max="1541" width="12.7109375" style="4" customWidth="1"/>
    <col min="1542" max="1542" width="9.7109375" style="4" customWidth="1"/>
    <col min="1543" max="1543" width="4.7109375" style="4" customWidth="1"/>
    <col min="1544" max="1544" width="27.28515625" style="4" customWidth="1"/>
    <col min="1545" max="1545" width="5.28515625" style="4" customWidth="1"/>
    <col min="1546" max="1548" width="12.7109375" style="4" customWidth="1"/>
    <col min="1549" max="1549" width="9.7109375" style="4" customWidth="1"/>
    <col min="1550" max="1792" width="9.140625" style="4"/>
    <col min="1793" max="1794" width="1.5703125" style="4" customWidth="1"/>
    <col min="1795" max="1795" width="42.140625" style="4" customWidth="1"/>
    <col min="1796" max="1797" width="12.7109375" style="4" customWidth="1"/>
    <col min="1798" max="1798" width="9.7109375" style="4" customWidth="1"/>
    <col min="1799" max="1799" width="4.7109375" style="4" customWidth="1"/>
    <col min="1800" max="1800" width="27.28515625" style="4" customWidth="1"/>
    <col min="1801" max="1801" width="5.28515625" style="4" customWidth="1"/>
    <col min="1802" max="1804" width="12.7109375" style="4" customWidth="1"/>
    <col min="1805" max="1805" width="9.7109375" style="4" customWidth="1"/>
    <col min="1806" max="2048" width="9.140625" style="4"/>
    <col min="2049" max="2050" width="1.5703125" style="4" customWidth="1"/>
    <col min="2051" max="2051" width="42.140625" style="4" customWidth="1"/>
    <col min="2052" max="2053" width="12.7109375" style="4" customWidth="1"/>
    <col min="2054" max="2054" width="9.7109375" style="4" customWidth="1"/>
    <col min="2055" max="2055" width="4.7109375" style="4" customWidth="1"/>
    <col min="2056" max="2056" width="27.28515625" style="4" customWidth="1"/>
    <col min="2057" max="2057" width="5.28515625" style="4" customWidth="1"/>
    <col min="2058" max="2060" width="12.7109375" style="4" customWidth="1"/>
    <col min="2061" max="2061" width="9.7109375" style="4" customWidth="1"/>
    <col min="2062" max="2304" width="9.140625" style="4"/>
    <col min="2305" max="2306" width="1.5703125" style="4" customWidth="1"/>
    <col min="2307" max="2307" width="42.140625" style="4" customWidth="1"/>
    <col min="2308" max="2309" width="12.7109375" style="4" customWidth="1"/>
    <col min="2310" max="2310" width="9.7109375" style="4" customWidth="1"/>
    <col min="2311" max="2311" width="4.7109375" style="4" customWidth="1"/>
    <col min="2312" max="2312" width="27.28515625" style="4" customWidth="1"/>
    <col min="2313" max="2313" width="5.28515625" style="4" customWidth="1"/>
    <col min="2314" max="2316" width="12.7109375" style="4" customWidth="1"/>
    <col min="2317" max="2317" width="9.7109375" style="4" customWidth="1"/>
    <col min="2318" max="2560" width="9.140625" style="4"/>
    <col min="2561" max="2562" width="1.5703125" style="4" customWidth="1"/>
    <col min="2563" max="2563" width="42.140625" style="4" customWidth="1"/>
    <col min="2564" max="2565" width="12.7109375" style="4" customWidth="1"/>
    <col min="2566" max="2566" width="9.7109375" style="4" customWidth="1"/>
    <col min="2567" max="2567" width="4.7109375" style="4" customWidth="1"/>
    <col min="2568" max="2568" width="27.28515625" style="4" customWidth="1"/>
    <col min="2569" max="2569" width="5.28515625" style="4" customWidth="1"/>
    <col min="2570" max="2572" width="12.7109375" style="4" customWidth="1"/>
    <col min="2573" max="2573" width="9.7109375" style="4" customWidth="1"/>
    <col min="2574" max="2816" width="9.140625" style="4"/>
    <col min="2817" max="2818" width="1.5703125" style="4" customWidth="1"/>
    <col min="2819" max="2819" width="42.140625" style="4" customWidth="1"/>
    <col min="2820" max="2821" width="12.7109375" style="4" customWidth="1"/>
    <col min="2822" max="2822" width="9.7109375" style="4" customWidth="1"/>
    <col min="2823" max="2823" width="4.7109375" style="4" customWidth="1"/>
    <col min="2824" max="2824" width="27.28515625" style="4" customWidth="1"/>
    <col min="2825" max="2825" width="5.28515625" style="4" customWidth="1"/>
    <col min="2826" max="2828" width="12.7109375" style="4" customWidth="1"/>
    <col min="2829" max="2829" width="9.7109375" style="4" customWidth="1"/>
    <col min="2830" max="3072" width="9.140625" style="4"/>
    <col min="3073" max="3074" width="1.5703125" style="4" customWidth="1"/>
    <col min="3075" max="3075" width="42.140625" style="4" customWidth="1"/>
    <col min="3076" max="3077" width="12.7109375" style="4" customWidth="1"/>
    <col min="3078" max="3078" width="9.7109375" style="4" customWidth="1"/>
    <col min="3079" max="3079" width="4.7109375" style="4" customWidth="1"/>
    <col min="3080" max="3080" width="27.28515625" style="4" customWidth="1"/>
    <col min="3081" max="3081" width="5.28515625" style="4" customWidth="1"/>
    <col min="3082" max="3084" width="12.7109375" style="4" customWidth="1"/>
    <col min="3085" max="3085" width="9.7109375" style="4" customWidth="1"/>
    <col min="3086" max="3328" width="9.140625" style="4"/>
    <col min="3329" max="3330" width="1.5703125" style="4" customWidth="1"/>
    <col min="3331" max="3331" width="42.140625" style="4" customWidth="1"/>
    <col min="3332" max="3333" width="12.7109375" style="4" customWidth="1"/>
    <col min="3334" max="3334" width="9.7109375" style="4" customWidth="1"/>
    <col min="3335" max="3335" width="4.7109375" style="4" customWidth="1"/>
    <col min="3336" max="3336" width="27.28515625" style="4" customWidth="1"/>
    <col min="3337" max="3337" width="5.28515625" style="4" customWidth="1"/>
    <col min="3338" max="3340" width="12.7109375" style="4" customWidth="1"/>
    <col min="3341" max="3341" width="9.7109375" style="4" customWidth="1"/>
    <col min="3342" max="3584" width="9.140625" style="4"/>
    <col min="3585" max="3586" width="1.5703125" style="4" customWidth="1"/>
    <col min="3587" max="3587" width="42.140625" style="4" customWidth="1"/>
    <col min="3588" max="3589" width="12.7109375" style="4" customWidth="1"/>
    <col min="3590" max="3590" width="9.7109375" style="4" customWidth="1"/>
    <col min="3591" max="3591" width="4.7109375" style="4" customWidth="1"/>
    <col min="3592" max="3592" width="27.28515625" style="4" customWidth="1"/>
    <col min="3593" max="3593" width="5.28515625" style="4" customWidth="1"/>
    <col min="3594" max="3596" width="12.7109375" style="4" customWidth="1"/>
    <col min="3597" max="3597" width="9.7109375" style="4" customWidth="1"/>
    <col min="3598" max="3840" width="9.140625" style="4"/>
    <col min="3841" max="3842" width="1.5703125" style="4" customWidth="1"/>
    <col min="3843" max="3843" width="42.140625" style="4" customWidth="1"/>
    <col min="3844" max="3845" width="12.7109375" style="4" customWidth="1"/>
    <col min="3846" max="3846" width="9.7109375" style="4" customWidth="1"/>
    <col min="3847" max="3847" width="4.7109375" style="4" customWidth="1"/>
    <col min="3848" max="3848" width="27.28515625" style="4" customWidth="1"/>
    <col min="3849" max="3849" width="5.28515625" style="4" customWidth="1"/>
    <col min="3850" max="3852" width="12.7109375" style="4" customWidth="1"/>
    <col min="3853" max="3853" width="9.7109375" style="4" customWidth="1"/>
    <col min="3854" max="4096" width="9.140625" style="4"/>
    <col min="4097" max="4098" width="1.5703125" style="4" customWidth="1"/>
    <col min="4099" max="4099" width="42.140625" style="4" customWidth="1"/>
    <col min="4100" max="4101" width="12.7109375" style="4" customWidth="1"/>
    <col min="4102" max="4102" width="9.7109375" style="4" customWidth="1"/>
    <col min="4103" max="4103" width="4.7109375" style="4" customWidth="1"/>
    <col min="4104" max="4104" width="27.28515625" style="4" customWidth="1"/>
    <col min="4105" max="4105" width="5.28515625" style="4" customWidth="1"/>
    <col min="4106" max="4108" width="12.7109375" style="4" customWidth="1"/>
    <col min="4109" max="4109" width="9.7109375" style="4" customWidth="1"/>
    <col min="4110" max="4352" width="9.140625" style="4"/>
    <col min="4353" max="4354" width="1.5703125" style="4" customWidth="1"/>
    <col min="4355" max="4355" width="42.140625" style="4" customWidth="1"/>
    <col min="4356" max="4357" width="12.7109375" style="4" customWidth="1"/>
    <col min="4358" max="4358" width="9.7109375" style="4" customWidth="1"/>
    <col min="4359" max="4359" width="4.7109375" style="4" customWidth="1"/>
    <col min="4360" max="4360" width="27.28515625" style="4" customWidth="1"/>
    <col min="4361" max="4361" width="5.28515625" style="4" customWidth="1"/>
    <col min="4362" max="4364" width="12.7109375" style="4" customWidth="1"/>
    <col min="4365" max="4365" width="9.7109375" style="4" customWidth="1"/>
    <col min="4366" max="4608" width="9.140625" style="4"/>
    <col min="4609" max="4610" width="1.5703125" style="4" customWidth="1"/>
    <col min="4611" max="4611" width="42.140625" style="4" customWidth="1"/>
    <col min="4612" max="4613" width="12.7109375" style="4" customWidth="1"/>
    <col min="4614" max="4614" width="9.7109375" style="4" customWidth="1"/>
    <col min="4615" max="4615" width="4.7109375" style="4" customWidth="1"/>
    <col min="4616" max="4616" width="27.28515625" style="4" customWidth="1"/>
    <col min="4617" max="4617" width="5.28515625" style="4" customWidth="1"/>
    <col min="4618" max="4620" width="12.7109375" style="4" customWidth="1"/>
    <col min="4621" max="4621" width="9.7109375" style="4" customWidth="1"/>
    <col min="4622" max="4864" width="9.140625" style="4"/>
    <col min="4865" max="4866" width="1.5703125" style="4" customWidth="1"/>
    <col min="4867" max="4867" width="42.140625" style="4" customWidth="1"/>
    <col min="4868" max="4869" width="12.7109375" style="4" customWidth="1"/>
    <col min="4870" max="4870" width="9.7109375" style="4" customWidth="1"/>
    <col min="4871" max="4871" width="4.7109375" style="4" customWidth="1"/>
    <col min="4872" max="4872" width="27.28515625" style="4" customWidth="1"/>
    <col min="4873" max="4873" width="5.28515625" style="4" customWidth="1"/>
    <col min="4874" max="4876" width="12.7109375" style="4" customWidth="1"/>
    <col min="4877" max="4877" width="9.7109375" style="4" customWidth="1"/>
    <col min="4878" max="5120" width="9.140625" style="4"/>
    <col min="5121" max="5122" width="1.5703125" style="4" customWidth="1"/>
    <col min="5123" max="5123" width="42.140625" style="4" customWidth="1"/>
    <col min="5124" max="5125" width="12.7109375" style="4" customWidth="1"/>
    <col min="5126" max="5126" width="9.7109375" style="4" customWidth="1"/>
    <col min="5127" max="5127" width="4.7109375" style="4" customWidth="1"/>
    <col min="5128" max="5128" width="27.28515625" style="4" customWidth="1"/>
    <col min="5129" max="5129" width="5.28515625" style="4" customWidth="1"/>
    <col min="5130" max="5132" width="12.7109375" style="4" customWidth="1"/>
    <col min="5133" max="5133" width="9.7109375" style="4" customWidth="1"/>
    <col min="5134" max="5376" width="9.140625" style="4"/>
    <col min="5377" max="5378" width="1.5703125" style="4" customWidth="1"/>
    <col min="5379" max="5379" width="42.140625" style="4" customWidth="1"/>
    <col min="5380" max="5381" width="12.7109375" style="4" customWidth="1"/>
    <col min="5382" max="5382" width="9.7109375" style="4" customWidth="1"/>
    <col min="5383" max="5383" width="4.7109375" style="4" customWidth="1"/>
    <col min="5384" max="5384" width="27.28515625" style="4" customWidth="1"/>
    <col min="5385" max="5385" width="5.28515625" style="4" customWidth="1"/>
    <col min="5386" max="5388" width="12.7109375" style="4" customWidth="1"/>
    <col min="5389" max="5389" width="9.7109375" style="4" customWidth="1"/>
    <col min="5390" max="5632" width="9.140625" style="4"/>
    <col min="5633" max="5634" width="1.5703125" style="4" customWidth="1"/>
    <col min="5635" max="5635" width="42.140625" style="4" customWidth="1"/>
    <col min="5636" max="5637" width="12.7109375" style="4" customWidth="1"/>
    <col min="5638" max="5638" width="9.7109375" style="4" customWidth="1"/>
    <col min="5639" max="5639" width="4.7109375" style="4" customWidth="1"/>
    <col min="5640" max="5640" width="27.28515625" style="4" customWidth="1"/>
    <col min="5641" max="5641" width="5.28515625" style="4" customWidth="1"/>
    <col min="5642" max="5644" width="12.7109375" style="4" customWidth="1"/>
    <col min="5645" max="5645" width="9.7109375" style="4" customWidth="1"/>
    <col min="5646" max="5888" width="9.140625" style="4"/>
    <col min="5889" max="5890" width="1.5703125" style="4" customWidth="1"/>
    <col min="5891" max="5891" width="42.140625" style="4" customWidth="1"/>
    <col min="5892" max="5893" width="12.7109375" style="4" customWidth="1"/>
    <col min="5894" max="5894" width="9.7109375" style="4" customWidth="1"/>
    <col min="5895" max="5895" width="4.7109375" style="4" customWidth="1"/>
    <col min="5896" max="5896" width="27.28515625" style="4" customWidth="1"/>
    <col min="5897" max="5897" width="5.28515625" style="4" customWidth="1"/>
    <col min="5898" max="5900" width="12.7109375" style="4" customWidth="1"/>
    <col min="5901" max="5901" width="9.7109375" style="4" customWidth="1"/>
    <col min="5902" max="6144" width="9.140625" style="4"/>
    <col min="6145" max="6146" width="1.5703125" style="4" customWidth="1"/>
    <col min="6147" max="6147" width="42.140625" style="4" customWidth="1"/>
    <col min="6148" max="6149" width="12.7109375" style="4" customWidth="1"/>
    <col min="6150" max="6150" width="9.7109375" style="4" customWidth="1"/>
    <col min="6151" max="6151" width="4.7109375" style="4" customWidth="1"/>
    <col min="6152" max="6152" width="27.28515625" style="4" customWidth="1"/>
    <col min="6153" max="6153" width="5.28515625" style="4" customWidth="1"/>
    <col min="6154" max="6156" width="12.7109375" style="4" customWidth="1"/>
    <col min="6157" max="6157" width="9.7109375" style="4" customWidth="1"/>
    <col min="6158" max="6400" width="9.140625" style="4"/>
    <col min="6401" max="6402" width="1.5703125" style="4" customWidth="1"/>
    <col min="6403" max="6403" width="42.140625" style="4" customWidth="1"/>
    <col min="6404" max="6405" width="12.7109375" style="4" customWidth="1"/>
    <col min="6406" max="6406" width="9.7109375" style="4" customWidth="1"/>
    <col min="6407" max="6407" width="4.7109375" style="4" customWidth="1"/>
    <col min="6408" max="6408" width="27.28515625" style="4" customWidth="1"/>
    <col min="6409" max="6409" width="5.28515625" style="4" customWidth="1"/>
    <col min="6410" max="6412" width="12.7109375" style="4" customWidth="1"/>
    <col min="6413" max="6413" width="9.7109375" style="4" customWidth="1"/>
    <col min="6414" max="6656" width="9.140625" style="4"/>
    <col min="6657" max="6658" width="1.5703125" style="4" customWidth="1"/>
    <col min="6659" max="6659" width="42.140625" style="4" customWidth="1"/>
    <col min="6660" max="6661" width="12.7109375" style="4" customWidth="1"/>
    <col min="6662" max="6662" width="9.7109375" style="4" customWidth="1"/>
    <col min="6663" max="6663" width="4.7109375" style="4" customWidth="1"/>
    <col min="6664" max="6664" width="27.28515625" style="4" customWidth="1"/>
    <col min="6665" max="6665" width="5.28515625" style="4" customWidth="1"/>
    <col min="6666" max="6668" width="12.7109375" style="4" customWidth="1"/>
    <col min="6669" max="6669" width="9.7109375" style="4" customWidth="1"/>
    <col min="6670" max="6912" width="9.140625" style="4"/>
    <col min="6913" max="6914" width="1.5703125" style="4" customWidth="1"/>
    <col min="6915" max="6915" width="42.140625" style="4" customWidth="1"/>
    <col min="6916" max="6917" width="12.7109375" style="4" customWidth="1"/>
    <col min="6918" max="6918" width="9.7109375" style="4" customWidth="1"/>
    <col min="6919" max="6919" width="4.7109375" style="4" customWidth="1"/>
    <col min="6920" max="6920" width="27.28515625" style="4" customWidth="1"/>
    <col min="6921" max="6921" width="5.28515625" style="4" customWidth="1"/>
    <col min="6922" max="6924" width="12.7109375" style="4" customWidth="1"/>
    <col min="6925" max="6925" width="9.7109375" style="4" customWidth="1"/>
    <col min="6926" max="7168" width="9.140625" style="4"/>
    <col min="7169" max="7170" width="1.5703125" style="4" customWidth="1"/>
    <col min="7171" max="7171" width="42.140625" style="4" customWidth="1"/>
    <col min="7172" max="7173" width="12.7109375" style="4" customWidth="1"/>
    <col min="7174" max="7174" width="9.7109375" style="4" customWidth="1"/>
    <col min="7175" max="7175" width="4.7109375" style="4" customWidth="1"/>
    <col min="7176" max="7176" width="27.28515625" style="4" customWidth="1"/>
    <col min="7177" max="7177" width="5.28515625" style="4" customWidth="1"/>
    <col min="7178" max="7180" width="12.7109375" style="4" customWidth="1"/>
    <col min="7181" max="7181" width="9.7109375" style="4" customWidth="1"/>
    <col min="7182" max="7424" width="9.140625" style="4"/>
    <col min="7425" max="7426" width="1.5703125" style="4" customWidth="1"/>
    <col min="7427" max="7427" width="42.140625" style="4" customWidth="1"/>
    <col min="7428" max="7429" width="12.7109375" style="4" customWidth="1"/>
    <col min="7430" max="7430" width="9.7109375" style="4" customWidth="1"/>
    <col min="7431" max="7431" width="4.7109375" style="4" customWidth="1"/>
    <col min="7432" max="7432" width="27.28515625" style="4" customWidth="1"/>
    <col min="7433" max="7433" width="5.28515625" style="4" customWidth="1"/>
    <col min="7434" max="7436" width="12.7109375" style="4" customWidth="1"/>
    <col min="7437" max="7437" width="9.7109375" style="4" customWidth="1"/>
    <col min="7438" max="7680" width="9.140625" style="4"/>
    <col min="7681" max="7682" width="1.5703125" style="4" customWidth="1"/>
    <col min="7683" max="7683" width="42.140625" style="4" customWidth="1"/>
    <col min="7684" max="7685" width="12.7109375" style="4" customWidth="1"/>
    <col min="7686" max="7686" width="9.7109375" style="4" customWidth="1"/>
    <col min="7687" max="7687" width="4.7109375" style="4" customWidth="1"/>
    <col min="7688" max="7688" width="27.28515625" style="4" customWidth="1"/>
    <col min="7689" max="7689" width="5.28515625" style="4" customWidth="1"/>
    <col min="7690" max="7692" width="12.7109375" style="4" customWidth="1"/>
    <col min="7693" max="7693" width="9.7109375" style="4" customWidth="1"/>
    <col min="7694" max="7936" width="9.140625" style="4"/>
    <col min="7937" max="7938" width="1.5703125" style="4" customWidth="1"/>
    <col min="7939" max="7939" width="42.140625" style="4" customWidth="1"/>
    <col min="7940" max="7941" width="12.7109375" style="4" customWidth="1"/>
    <col min="7942" max="7942" width="9.7109375" style="4" customWidth="1"/>
    <col min="7943" max="7943" width="4.7109375" style="4" customWidth="1"/>
    <col min="7944" max="7944" width="27.28515625" style="4" customWidth="1"/>
    <col min="7945" max="7945" width="5.28515625" style="4" customWidth="1"/>
    <col min="7946" max="7948" width="12.7109375" style="4" customWidth="1"/>
    <col min="7949" max="7949" width="9.7109375" style="4" customWidth="1"/>
    <col min="7950" max="8192" width="9.140625" style="4"/>
    <col min="8193" max="8194" width="1.5703125" style="4" customWidth="1"/>
    <col min="8195" max="8195" width="42.140625" style="4" customWidth="1"/>
    <col min="8196" max="8197" width="12.7109375" style="4" customWidth="1"/>
    <col min="8198" max="8198" width="9.7109375" style="4" customWidth="1"/>
    <col min="8199" max="8199" width="4.7109375" style="4" customWidth="1"/>
    <col min="8200" max="8200" width="27.28515625" style="4" customWidth="1"/>
    <col min="8201" max="8201" width="5.28515625" style="4" customWidth="1"/>
    <col min="8202" max="8204" width="12.7109375" style="4" customWidth="1"/>
    <col min="8205" max="8205" width="9.7109375" style="4" customWidth="1"/>
    <col min="8206" max="8448" width="9.140625" style="4"/>
    <col min="8449" max="8450" width="1.5703125" style="4" customWidth="1"/>
    <col min="8451" max="8451" width="42.140625" style="4" customWidth="1"/>
    <col min="8452" max="8453" width="12.7109375" style="4" customWidth="1"/>
    <col min="8454" max="8454" width="9.7109375" style="4" customWidth="1"/>
    <col min="8455" max="8455" width="4.7109375" style="4" customWidth="1"/>
    <col min="8456" max="8456" width="27.28515625" style="4" customWidth="1"/>
    <col min="8457" max="8457" width="5.28515625" style="4" customWidth="1"/>
    <col min="8458" max="8460" width="12.7109375" style="4" customWidth="1"/>
    <col min="8461" max="8461" width="9.7109375" style="4" customWidth="1"/>
    <col min="8462" max="8704" width="9.140625" style="4"/>
    <col min="8705" max="8706" width="1.5703125" style="4" customWidth="1"/>
    <col min="8707" max="8707" width="42.140625" style="4" customWidth="1"/>
    <col min="8708" max="8709" width="12.7109375" style="4" customWidth="1"/>
    <col min="8710" max="8710" width="9.7109375" style="4" customWidth="1"/>
    <col min="8711" max="8711" width="4.7109375" style="4" customWidth="1"/>
    <col min="8712" max="8712" width="27.28515625" style="4" customWidth="1"/>
    <col min="8713" max="8713" width="5.28515625" style="4" customWidth="1"/>
    <col min="8714" max="8716" width="12.7109375" style="4" customWidth="1"/>
    <col min="8717" max="8717" width="9.7109375" style="4" customWidth="1"/>
    <col min="8718" max="8960" width="9.140625" style="4"/>
    <col min="8961" max="8962" width="1.5703125" style="4" customWidth="1"/>
    <col min="8963" max="8963" width="42.140625" style="4" customWidth="1"/>
    <col min="8964" max="8965" width="12.7109375" style="4" customWidth="1"/>
    <col min="8966" max="8966" width="9.7109375" style="4" customWidth="1"/>
    <col min="8967" max="8967" width="4.7109375" style="4" customWidth="1"/>
    <col min="8968" max="8968" width="27.28515625" style="4" customWidth="1"/>
    <col min="8969" max="8969" width="5.28515625" style="4" customWidth="1"/>
    <col min="8970" max="8972" width="12.7109375" style="4" customWidth="1"/>
    <col min="8973" max="8973" width="9.7109375" style="4" customWidth="1"/>
    <col min="8974" max="9216" width="9.140625" style="4"/>
    <col min="9217" max="9218" width="1.5703125" style="4" customWidth="1"/>
    <col min="9219" max="9219" width="42.140625" style="4" customWidth="1"/>
    <col min="9220" max="9221" width="12.7109375" style="4" customWidth="1"/>
    <col min="9222" max="9222" width="9.7109375" style="4" customWidth="1"/>
    <col min="9223" max="9223" width="4.7109375" style="4" customWidth="1"/>
    <col min="9224" max="9224" width="27.28515625" style="4" customWidth="1"/>
    <col min="9225" max="9225" width="5.28515625" style="4" customWidth="1"/>
    <col min="9226" max="9228" width="12.7109375" style="4" customWidth="1"/>
    <col min="9229" max="9229" width="9.7109375" style="4" customWidth="1"/>
    <col min="9230" max="9472" width="9.140625" style="4"/>
    <col min="9473" max="9474" width="1.5703125" style="4" customWidth="1"/>
    <col min="9475" max="9475" width="42.140625" style="4" customWidth="1"/>
    <col min="9476" max="9477" width="12.7109375" style="4" customWidth="1"/>
    <col min="9478" max="9478" width="9.7109375" style="4" customWidth="1"/>
    <col min="9479" max="9479" width="4.7109375" style="4" customWidth="1"/>
    <col min="9480" max="9480" width="27.28515625" style="4" customWidth="1"/>
    <col min="9481" max="9481" width="5.28515625" style="4" customWidth="1"/>
    <col min="9482" max="9484" width="12.7109375" style="4" customWidth="1"/>
    <col min="9485" max="9485" width="9.7109375" style="4" customWidth="1"/>
    <col min="9486" max="9728" width="9.140625" style="4"/>
    <col min="9729" max="9730" width="1.5703125" style="4" customWidth="1"/>
    <col min="9731" max="9731" width="42.140625" style="4" customWidth="1"/>
    <col min="9732" max="9733" width="12.7109375" style="4" customWidth="1"/>
    <col min="9734" max="9734" width="9.7109375" style="4" customWidth="1"/>
    <col min="9735" max="9735" width="4.7109375" style="4" customWidth="1"/>
    <col min="9736" max="9736" width="27.28515625" style="4" customWidth="1"/>
    <col min="9737" max="9737" width="5.28515625" style="4" customWidth="1"/>
    <col min="9738" max="9740" width="12.7109375" style="4" customWidth="1"/>
    <col min="9741" max="9741" width="9.7109375" style="4" customWidth="1"/>
    <col min="9742" max="9984" width="9.140625" style="4"/>
    <col min="9985" max="9986" width="1.5703125" style="4" customWidth="1"/>
    <col min="9987" max="9987" width="42.140625" style="4" customWidth="1"/>
    <col min="9988" max="9989" width="12.7109375" style="4" customWidth="1"/>
    <col min="9990" max="9990" width="9.7109375" style="4" customWidth="1"/>
    <col min="9991" max="9991" width="4.7109375" style="4" customWidth="1"/>
    <col min="9992" max="9992" width="27.28515625" style="4" customWidth="1"/>
    <col min="9993" max="9993" width="5.28515625" style="4" customWidth="1"/>
    <col min="9994" max="9996" width="12.7109375" style="4" customWidth="1"/>
    <col min="9997" max="9997" width="9.7109375" style="4" customWidth="1"/>
    <col min="9998" max="10240" width="9.140625" style="4"/>
    <col min="10241" max="10242" width="1.5703125" style="4" customWidth="1"/>
    <col min="10243" max="10243" width="42.140625" style="4" customWidth="1"/>
    <col min="10244" max="10245" width="12.7109375" style="4" customWidth="1"/>
    <col min="10246" max="10246" width="9.7109375" style="4" customWidth="1"/>
    <col min="10247" max="10247" width="4.7109375" style="4" customWidth="1"/>
    <col min="10248" max="10248" width="27.28515625" style="4" customWidth="1"/>
    <col min="10249" max="10249" width="5.28515625" style="4" customWidth="1"/>
    <col min="10250" max="10252" width="12.7109375" style="4" customWidth="1"/>
    <col min="10253" max="10253" width="9.7109375" style="4" customWidth="1"/>
    <col min="10254" max="10496" width="9.140625" style="4"/>
    <col min="10497" max="10498" width="1.5703125" style="4" customWidth="1"/>
    <col min="10499" max="10499" width="42.140625" style="4" customWidth="1"/>
    <col min="10500" max="10501" width="12.7109375" style="4" customWidth="1"/>
    <col min="10502" max="10502" width="9.7109375" style="4" customWidth="1"/>
    <col min="10503" max="10503" width="4.7109375" style="4" customWidth="1"/>
    <col min="10504" max="10504" width="27.28515625" style="4" customWidth="1"/>
    <col min="10505" max="10505" width="5.28515625" style="4" customWidth="1"/>
    <col min="10506" max="10508" width="12.7109375" style="4" customWidth="1"/>
    <col min="10509" max="10509" width="9.7109375" style="4" customWidth="1"/>
    <col min="10510" max="10752" width="9.140625" style="4"/>
    <col min="10753" max="10754" width="1.5703125" style="4" customWidth="1"/>
    <col min="10755" max="10755" width="42.140625" style="4" customWidth="1"/>
    <col min="10756" max="10757" width="12.7109375" style="4" customWidth="1"/>
    <col min="10758" max="10758" width="9.7109375" style="4" customWidth="1"/>
    <col min="10759" max="10759" width="4.7109375" style="4" customWidth="1"/>
    <col min="10760" max="10760" width="27.28515625" style="4" customWidth="1"/>
    <col min="10761" max="10761" width="5.28515625" style="4" customWidth="1"/>
    <col min="10762" max="10764" width="12.7109375" style="4" customWidth="1"/>
    <col min="10765" max="10765" width="9.7109375" style="4" customWidth="1"/>
    <col min="10766" max="11008" width="9.140625" style="4"/>
    <col min="11009" max="11010" width="1.5703125" style="4" customWidth="1"/>
    <col min="11011" max="11011" width="42.140625" style="4" customWidth="1"/>
    <col min="11012" max="11013" width="12.7109375" style="4" customWidth="1"/>
    <col min="11014" max="11014" width="9.7109375" style="4" customWidth="1"/>
    <col min="11015" max="11015" width="4.7109375" style="4" customWidth="1"/>
    <col min="11016" max="11016" width="27.28515625" style="4" customWidth="1"/>
    <col min="11017" max="11017" width="5.28515625" style="4" customWidth="1"/>
    <col min="11018" max="11020" width="12.7109375" style="4" customWidth="1"/>
    <col min="11021" max="11021" width="9.7109375" style="4" customWidth="1"/>
    <col min="11022" max="11264" width="9.140625" style="4"/>
    <col min="11265" max="11266" width="1.5703125" style="4" customWidth="1"/>
    <col min="11267" max="11267" width="42.140625" style="4" customWidth="1"/>
    <col min="11268" max="11269" width="12.7109375" style="4" customWidth="1"/>
    <col min="11270" max="11270" width="9.7109375" style="4" customWidth="1"/>
    <col min="11271" max="11271" width="4.7109375" style="4" customWidth="1"/>
    <col min="11272" max="11272" width="27.28515625" style="4" customWidth="1"/>
    <col min="11273" max="11273" width="5.28515625" style="4" customWidth="1"/>
    <col min="11274" max="11276" width="12.7109375" style="4" customWidth="1"/>
    <col min="11277" max="11277" width="9.7109375" style="4" customWidth="1"/>
    <col min="11278" max="11520" width="9.140625" style="4"/>
    <col min="11521" max="11522" width="1.5703125" style="4" customWidth="1"/>
    <col min="11523" max="11523" width="42.140625" style="4" customWidth="1"/>
    <col min="11524" max="11525" width="12.7109375" style="4" customWidth="1"/>
    <col min="11526" max="11526" width="9.7109375" style="4" customWidth="1"/>
    <col min="11527" max="11527" width="4.7109375" style="4" customWidth="1"/>
    <col min="11528" max="11528" width="27.28515625" style="4" customWidth="1"/>
    <col min="11529" max="11529" width="5.28515625" style="4" customWidth="1"/>
    <col min="11530" max="11532" width="12.7109375" style="4" customWidth="1"/>
    <col min="11533" max="11533" width="9.7109375" style="4" customWidth="1"/>
    <col min="11534" max="11776" width="9.140625" style="4"/>
    <col min="11777" max="11778" width="1.5703125" style="4" customWidth="1"/>
    <col min="11779" max="11779" width="42.140625" style="4" customWidth="1"/>
    <col min="11780" max="11781" width="12.7109375" style="4" customWidth="1"/>
    <col min="11782" max="11782" width="9.7109375" style="4" customWidth="1"/>
    <col min="11783" max="11783" width="4.7109375" style="4" customWidth="1"/>
    <col min="11784" max="11784" width="27.28515625" style="4" customWidth="1"/>
    <col min="11785" max="11785" width="5.28515625" style="4" customWidth="1"/>
    <col min="11786" max="11788" width="12.7109375" style="4" customWidth="1"/>
    <col min="11789" max="11789" width="9.7109375" style="4" customWidth="1"/>
    <col min="11790" max="12032" width="9.140625" style="4"/>
    <col min="12033" max="12034" width="1.5703125" style="4" customWidth="1"/>
    <col min="12035" max="12035" width="42.140625" style="4" customWidth="1"/>
    <col min="12036" max="12037" width="12.7109375" style="4" customWidth="1"/>
    <col min="12038" max="12038" width="9.7109375" style="4" customWidth="1"/>
    <col min="12039" max="12039" width="4.7109375" style="4" customWidth="1"/>
    <col min="12040" max="12040" width="27.28515625" style="4" customWidth="1"/>
    <col min="12041" max="12041" width="5.28515625" style="4" customWidth="1"/>
    <col min="12042" max="12044" width="12.7109375" style="4" customWidth="1"/>
    <col min="12045" max="12045" width="9.7109375" style="4" customWidth="1"/>
    <col min="12046" max="12288" width="9.140625" style="4"/>
    <col min="12289" max="12290" width="1.5703125" style="4" customWidth="1"/>
    <col min="12291" max="12291" width="42.140625" style="4" customWidth="1"/>
    <col min="12292" max="12293" width="12.7109375" style="4" customWidth="1"/>
    <col min="12294" max="12294" width="9.7109375" style="4" customWidth="1"/>
    <col min="12295" max="12295" width="4.7109375" style="4" customWidth="1"/>
    <col min="12296" max="12296" width="27.28515625" style="4" customWidth="1"/>
    <col min="12297" max="12297" width="5.28515625" style="4" customWidth="1"/>
    <col min="12298" max="12300" width="12.7109375" style="4" customWidth="1"/>
    <col min="12301" max="12301" width="9.7109375" style="4" customWidth="1"/>
    <col min="12302" max="12544" width="9.140625" style="4"/>
    <col min="12545" max="12546" width="1.5703125" style="4" customWidth="1"/>
    <col min="12547" max="12547" width="42.140625" style="4" customWidth="1"/>
    <col min="12548" max="12549" width="12.7109375" style="4" customWidth="1"/>
    <col min="12550" max="12550" width="9.7109375" style="4" customWidth="1"/>
    <col min="12551" max="12551" width="4.7109375" style="4" customWidth="1"/>
    <col min="12552" max="12552" width="27.28515625" style="4" customWidth="1"/>
    <col min="12553" max="12553" width="5.28515625" style="4" customWidth="1"/>
    <col min="12554" max="12556" width="12.7109375" style="4" customWidth="1"/>
    <col min="12557" max="12557" width="9.7109375" style="4" customWidth="1"/>
    <col min="12558" max="12800" width="9.140625" style="4"/>
    <col min="12801" max="12802" width="1.5703125" style="4" customWidth="1"/>
    <col min="12803" max="12803" width="42.140625" style="4" customWidth="1"/>
    <col min="12804" max="12805" width="12.7109375" style="4" customWidth="1"/>
    <col min="12806" max="12806" width="9.7109375" style="4" customWidth="1"/>
    <col min="12807" max="12807" width="4.7109375" style="4" customWidth="1"/>
    <col min="12808" max="12808" width="27.28515625" style="4" customWidth="1"/>
    <col min="12809" max="12809" width="5.28515625" style="4" customWidth="1"/>
    <col min="12810" max="12812" width="12.7109375" style="4" customWidth="1"/>
    <col min="12813" max="12813" width="9.7109375" style="4" customWidth="1"/>
    <col min="12814" max="13056" width="9.140625" style="4"/>
    <col min="13057" max="13058" width="1.5703125" style="4" customWidth="1"/>
    <col min="13059" max="13059" width="42.140625" style="4" customWidth="1"/>
    <col min="13060" max="13061" width="12.7109375" style="4" customWidth="1"/>
    <col min="13062" max="13062" width="9.7109375" style="4" customWidth="1"/>
    <col min="13063" max="13063" width="4.7109375" style="4" customWidth="1"/>
    <col min="13064" max="13064" width="27.28515625" style="4" customWidth="1"/>
    <col min="13065" max="13065" width="5.28515625" style="4" customWidth="1"/>
    <col min="13066" max="13068" width="12.7109375" style="4" customWidth="1"/>
    <col min="13069" max="13069" width="9.7109375" style="4" customWidth="1"/>
    <col min="13070" max="13312" width="9.140625" style="4"/>
    <col min="13313" max="13314" width="1.5703125" style="4" customWidth="1"/>
    <col min="13315" max="13315" width="42.140625" style="4" customWidth="1"/>
    <col min="13316" max="13317" width="12.7109375" style="4" customWidth="1"/>
    <col min="13318" max="13318" width="9.7109375" style="4" customWidth="1"/>
    <col min="13319" max="13319" width="4.7109375" style="4" customWidth="1"/>
    <col min="13320" max="13320" width="27.28515625" style="4" customWidth="1"/>
    <col min="13321" max="13321" width="5.28515625" style="4" customWidth="1"/>
    <col min="13322" max="13324" width="12.7109375" style="4" customWidth="1"/>
    <col min="13325" max="13325" width="9.7109375" style="4" customWidth="1"/>
    <col min="13326" max="13568" width="9.140625" style="4"/>
    <col min="13569" max="13570" width="1.5703125" style="4" customWidth="1"/>
    <col min="13571" max="13571" width="42.140625" style="4" customWidth="1"/>
    <col min="13572" max="13573" width="12.7109375" style="4" customWidth="1"/>
    <col min="13574" max="13574" width="9.7109375" style="4" customWidth="1"/>
    <col min="13575" max="13575" width="4.7109375" style="4" customWidth="1"/>
    <col min="13576" max="13576" width="27.28515625" style="4" customWidth="1"/>
    <col min="13577" max="13577" width="5.28515625" style="4" customWidth="1"/>
    <col min="13578" max="13580" width="12.7109375" style="4" customWidth="1"/>
    <col min="13581" max="13581" width="9.7109375" style="4" customWidth="1"/>
    <col min="13582" max="13824" width="9.140625" style="4"/>
    <col min="13825" max="13826" width="1.5703125" style="4" customWidth="1"/>
    <col min="13827" max="13827" width="42.140625" style="4" customWidth="1"/>
    <col min="13828" max="13829" width="12.7109375" style="4" customWidth="1"/>
    <col min="13830" max="13830" width="9.7109375" style="4" customWidth="1"/>
    <col min="13831" max="13831" width="4.7109375" style="4" customWidth="1"/>
    <col min="13832" max="13832" width="27.28515625" style="4" customWidth="1"/>
    <col min="13833" max="13833" width="5.28515625" style="4" customWidth="1"/>
    <col min="13834" max="13836" width="12.7109375" style="4" customWidth="1"/>
    <col min="13837" max="13837" width="9.7109375" style="4" customWidth="1"/>
    <col min="13838" max="14080" width="9.140625" style="4"/>
    <col min="14081" max="14082" width="1.5703125" style="4" customWidth="1"/>
    <col min="14083" max="14083" width="42.140625" style="4" customWidth="1"/>
    <col min="14084" max="14085" width="12.7109375" style="4" customWidth="1"/>
    <col min="14086" max="14086" width="9.7109375" style="4" customWidth="1"/>
    <col min="14087" max="14087" width="4.7109375" style="4" customWidth="1"/>
    <col min="14088" max="14088" width="27.28515625" style="4" customWidth="1"/>
    <col min="14089" max="14089" width="5.28515625" style="4" customWidth="1"/>
    <col min="14090" max="14092" width="12.7109375" style="4" customWidth="1"/>
    <col min="14093" max="14093" width="9.7109375" style="4" customWidth="1"/>
    <col min="14094" max="14336" width="9.140625" style="4"/>
    <col min="14337" max="14338" width="1.5703125" style="4" customWidth="1"/>
    <col min="14339" max="14339" width="42.140625" style="4" customWidth="1"/>
    <col min="14340" max="14341" width="12.7109375" style="4" customWidth="1"/>
    <col min="14342" max="14342" width="9.7109375" style="4" customWidth="1"/>
    <col min="14343" max="14343" width="4.7109375" style="4" customWidth="1"/>
    <col min="14344" max="14344" width="27.28515625" style="4" customWidth="1"/>
    <col min="14345" max="14345" width="5.28515625" style="4" customWidth="1"/>
    <col min="14346" max="14348" width="12.7109375" style="4" customWidth="1"/>
    <col min="14349" max="14349" width="9.7109375" style="4" customWidth="1"/>
    <col min="14350" max="14592" width="9.140625" style="4"/>
    <col min="14593" max="14594" width="1.5703125" style="4" customWidth="1"/>
    <col min="14595" max="14595" width="42.140625" style="4" customWidth="1"/>
    <col min="14596" max="14597" width="12.7109375" style="4" customWidth="1"/>
    <col min="14598" max="14598" width="9.7109375" style="4" customWidth="1"/>
    <col min="14599" max="14599" width="4.7109375" style="4" customWidth="1"/>
    <col min="14600" max="14600" width="27.28515625" style="4" customWidth="1"/>
    <col min="14601" max="14601" width="5.28515625" style="4" customWidth="1"/>
    <col min="14602" max="14604" width="12.7109375" style="4" customWidth="1"/>
    <col min="14605" max="14605" width="9.7109375" style="4" customWidth="1"/>
    <col min="14606" max="14848" width="9.140625" style="4"/>
    <col min="14849" max="14850" width="1.5703125" style="4" customWidth="1"/>
    <col min="14851" max="14851" width="42.140625" style="4" customWidth="1"/>
    <col min="14852" max="14853" width="12.7109375" style="4" customWidth="1"/>
    <col min="14854" max="14854" width="9.7109375" style="4" customWidth="1"/>
    <col min="14855" max="14855" width="4.7109375" style="4" customWidth="1"/>
    <col min="14856" max="14856" width="27.28515625" style="4" customWidth="1"/>
    <col min="14857" max="14857" width="5.28515625" style="4" customWidth="1"/>
    <col min="14858" max="14860" width="12.7109375" style="4" customWidth="1"/>
    <col min="14861" max="14861" width="9.7109375" style="4" customWidth="1"/>
    <col min="14862" max="15104" width="9.140625" style="4"/>
    <col min="15105" max="15106" width="1.5703125" style="4" customWidth="1"/>
    <col min="15107" max="15107" width="42.140625" style="4" customWidth="1"/>
    <col min="15108" max="15109" width="12.7109375" style="4" customWidth="1"/>
    <col min="15110" max="15110" width="9.7109375" style="4" customWidth="1"/>
    <col min="15111" max="15111" width="4.7109375" style="4" customWidth="1"/>
    <col min="15112" max="15112" width="27.28515625" style="4" customWidth="1"/>
    <col min="15113" max="15113" width="5.28515625" style="4" customWidth="1"/>
    <col min="15114" max="15116" width="12.7109375" style="4" customWidth="1"/>
    <col min="15117" max="15117" width="9.7109375" style="4" customWidth="1"/>
    <col min="15118" max="15360" width="9.140625" style="4"/>
    <col min="15361" max="15362" width="1.5703125" style="4" customWidth="1"/>
    <col min="15363" max="15363" width="42.140625" style="4" customWidth="1"/>
    <col min="15364" max="15365" width="12.7109375" style="4" customWidth="1"/>
    <col min="15366" max="15366" width="9.7109375" style="4" customWidth="1"/>
    <col min="15367" max="15367" width="4.7109375" style="4" customWidth="1"/>
    <col min="15368" max="15368" width="27.28515625" style="4" customWidth="1"/>
    <col min="15369" max="15369" width="5.28515625" style="4" customWidth="1"/>
    <col min="15370" max="15372" width="12.7109375" style="4" customWidth="1"/>
    <col min="15373" max="15373" width="9.7109375" style="4" customWidth="1"/>
    <col min="15374" max="15616" width="9.140625" style="4"/>
    <col min="15617" max="15618" width="1.5703125" style="4" customWidth="1"/>
    <col min="15619" max="15619" width="42.140625" style="4" customWidth="1"/>
    <col min="15620" max="15621" width="12.7109375" style="4" customWidth="1"/>
    <col min="15622" max="15622" width="9.7109375" style="4" customWidth="1"/>
    <col min="15623" max="15623" width="4.7109375" style="4" customWidth="1"/>
    <col min="15624" max="15624" width="27.28515625" style="4" customWidth="1"/>
    <col min="15625" max="15625" width="5.28515625" style="4" customWidth="1"/>
    <col min="15626" max="15628" width="12.7109375" style="4" customWidth="1"/>
    <col min="15629" max="15629" width="9.7109375" style="4" customWidth="1"/>
    <col min="15630" max="15872" width="9.140625" style="4"/>
    <col min="15873" max="15874" width="1.5703125" style="4" customWidth="1"/>
    <col min="15875" max="15875" width="42.140625" style="4" customWidth="1"/>
    <col min="15876" max="15877" width="12.7109375" style="4" customWidth="1"/>
    <col min="15878" max="15878" width="9.7109375" style="4" customWidth="1"/>
    <col min="15879" max="15879" width="4.7109375" style="4" customWidth="1"/>
    <col min="15880" max="15880" width="27.28515625" style="4" customWidth="1"/>
    <col min="15881" max="15881" width="5.28515625" style="4" customWidth="1"/>
    <col min="15882" max="15884" width="12.7109375" style="4" customWidth="1"/>
    <col min="15885" max="15885" width="9.7109375" style="4" customWidth="1"/>
    <col min="15886" max="16128" width="9.140625" style="4"/>
    <col min="16129" max="16130" width="1.5703125" style="4" customWidth="1"/>
    <col min="16131" max="16131" width="42.140625" style="4" customWidth="1"/>
    <col min="16132" max="16133" width="12.7109375" style="4" customWidth="1"/>
    <col min="16134" max="16134" width="9.7109375" style="4" customWidth="1"/>
    <col min="16135" max="16135" width="4.7109375" style="4" customWidth="1"/>
    <col min="16136" max="16136" width="27.28515625" style="4" customWidth="1"/>
    <col min="16137" max="16137" width="5.28515625" style="4" customWidth="1"/>
    <col min="16138" max="16140" width="12.7109375" style="4" customWidth="1"/>
    <col min="16141" max="16141" width="9.7109375" style="4" customWidth="1"/>
    <col min="16142" max="16384" width="9.140625" style="4"/>
  </cols>
  <sheetData>
    <row r="1" spans="1:13" ht="23.25" customHeight="1" x14ac:dyDescent="0.2">
      <c r="A1" s="1" t="s">
        <v>0</v>
      </c>
      <c r="B1" s="1"/>
      <c r="C1" s="1"/>
      <c r="D1" s="1"/>
      <c r="E1" s="1"/>
      <c r="F1" s="1"/>
      <c r="G1" s="1"/>
      <c r="H1" s="1"/>
      <c r="I1" s="1"/>
      <c r="J1" s="1"/>
      <c r="K1" s="2" t="s">
        <v>1</v>
      </c>
      <c r="L1" s="3" t="str">
        <f>[1]!CTD</f>
        <v>078524000</v>
      </c>
    </row>
    <row r="2" spans="1:13" ht="3.75" customHeight="1" x14ac:dyDescent="0.2"/>
    <row r="3" spans="1:13" ht="12.2" customHeight="1" x14ac:dyDescent="0.2">
      <c r="A3" s="5" t="s">
        <v>2</v>
      </c>
      <c r="B3" s="6"/>
      <c r="C3" s="6"/>
      <c r="D3" s="7" t="s">
        <v>3</v>
      </c>
      <c r="E3" s="8"/>
      <c r="F3" s="9" t="s">
        <v>4</v>
      </c>
      <c r="H3" s="10" t="str">
        <f>"The budget of "&amp;IF([1]Cover!$D$3=0,[1]Cover!$D$1,[1]Cover!$D$1 &amp;" (d.b.a. " &amp;[1]Cover!$D$3 &amp;")")&amp;" for fiscal year 2016 was officially proposed by the Governing Board on " &amp;TEXT([1]Cover!$F$24,"mmmm dd, yyyy") &amp;". The complete budget may be reviewed by contacting " &amp;[1]Cover!$O$25 &amp; " at " &amp;[1]Cover!$M$26 &amp;" or " &amp;[1]Cover!$P$26&amp;"."</f>
        <v>The budget of Career Success Schools for fiscal year 2016 was officially proposed by the Governing Board on January 00, 1900. The complete budget may be reviewed by contacting  at  or .</v>
      </c>
      <c r="I3" s="11"/>
      <c r="J3" s="11"/>
      <c r="K3" s="11"/>
      <c r="L3" s="11"/>
      <c r="M3" s="12"/>
    </row>
    <row r="4" spans="1:13" ht="12.2" customHeight="1" x14ac:dyDescent="0.2">
      <c r="A4" s="13"/>
      <c r="D4" s="9" t="s">
        <v>5</v>
      </c>
      <c r="E4" s="9" t="s">
        <v>6</v>
      </c>
      <c r="F4" s="14" t="s">
        <v>7</v>
      </c>
      <c r="H4" s="15"/>
      <c r="I4" s="16"/>
      <c r="J4" s="16"/>
      <c r="K4" s="16"/>
      <c r="L4" s="16"/>
      <c r="M4" s="17"/>
    </row>
    <row r="5" spans="1:13" ht="12.2" customHeight="1" x14ac:dyDescent="0.2">
      <c r="A5" s="13" t="s">
        <v>8</v>
      </c>
      <c r="D5" s="18">
        <v>2015</v>
      </c>
      <c r="E5" s="18">
        <v>2016</v>
      </c>
      <c r="F5" s="19" t="s">
        <v>9</v>
      </c>
      <c r="H5" s="15"/>
      <c r="I5" s="16"/>
      <c r="J5" s="16"/>
      <c r="K5" s="16"/>
      <c r="L5" s="16"/>
      <c r="M5" s="17"/>
    </row>
    <row r="6" spans="1:13" ht="12.2" customHeight="1" x14ac:dyDescent="0.2">
      <c r="A6" s="13"/>
      <c r="B6" s="4" t="s">
        <v>10</v>
      </c>
      <c r="D6" s="20">
        <f>SP1000P100F1000CY</f>
        <v>1322271</v>
      </c>
      <c r="E6" s="20">
        <f>SP1000P100F1000</f>
        <v>2104130</v>
      </c>
      <c r="F6" s="21">
        <f>IF(D6=0, " ",(E6-D6)/D6)</f>
        <v>0.59130011926450776</v>
      </c>
      <c r="H6" s="15"/>
      <c r="I6" s="16"/>
      <c r="J6" s="16"/>
      <c r="K6" s="16"/>
      <c r="L6" s="16"/>
      <c r="M6" s="17"/>
    </row>
    <row r="7" spans="1:13" ht="12.2" customHeight="1" x14ac:dyDescent="0.2">
      <c r="A7" s="13"/>
      <c r="B7" s="4" t="s">
        <v>11</v>
      </c>
      <c r="D7" s="22"/>
      <c r="E7" s="23"/>
      <c r="F7" s="24"/>
      <c r="H7" s="25"/>
      <c r="I7" s="26"/>
      <c r="J7" s="26"/>
      <c r="K7" s="26"/>
      <c r="L7" s="26"/>
      <c r="M7" s="27"/>
    </row>
    <row r="8" spans="1:13" ht="12.2" customHeight="1" x14ac:dyDescent="0.2">
      <c r="A8" s="13"/>
      <c r="C8" s="4" t="s">
        <v>12</v>
      </c>
      <c r="D8" s="28">
        <f>SP1000P100F2100CY</f>
        <v>218842</v>
      </c>
      <c r="E8" s="29">
        <f>SP1000P100F2100</f>
        <v>187443</v>
      </c>
      <c r="F8" s="30">
        <f>IF(D8=0, " ",(E8-D8)/D8)</f>
        <v>-0.14347794299083358</v>
      </c>
      <c r="H8" s="31"/>
      <c r="I8" s="31"/>
      <c r="J8" s="31"/>
      <c r="K8" s="31"/>
    </row>
    <row r="9" spans="1:13" ht="12.2" customHeight="1" x14ac:dyDescent="0.2">
      <c r="A9" s="13"/>
      <c r="C9" s="4" t="s">
        <v>13</v>
      </c>
      <c r="D9" s="32">
        <f>SP1000P100F2200CY</f>
        <v>9977</v>
      </c>
      <c r="E9" s="32">
        <f>SP1000P100F2200</f>
        <v>6195</v>
      </c>
      <c r="F9" s="33">
        <f>IF(D9=0, " ",(E9-D9)/D9)</f>
        <v>-0.3790718652901674</v>
      </c>
      <c r="H9" s="34"/>
      <c r="I9" s="6"/>
      <c r="J9" s="35"/>
      <c r="K9" s="36" t="s">
        <v>3</v>
      </c>
      <c r="L9" s="37"/>
      <c r="M9" s="9" t="s">
        <v>4</v>
      </c>
    </row>
    <row r="10" spans="1:13" ht="12.2" customHeight="1" x14ac:dyDescent="0.2">
      <c r="A10" s="13"/>
      <c r="C10" s="4" t="s">
        <v>14</v>
      </c>
      <c r="D10" s="32">
        <f>SP1000P100F2300CY</f>
        <v>27283</v>
      </c>
      <c r="E10" s="32">
        <f>SP1000P100F2300</f>
        <v>0</v>
      </c>
      <c r="F10" s="21">
        <f t="shared" ref="F10:F21" si="0">IF(D10=0, " ",(E10-D10)/D10)</f>
        <v>-1</v>
      </c>
      <c r="H10" s="38" t="s">
        <v>15</v>
      </c>
      <c r="I10" s="39"/>
      <c r="J10" s="40"/>
      <c r="K10" s="9" t="s">
        <v>5</v>
      </c>
      <c r="L10" s="9" t="s">
        <v>6</v>
      </c>
      <c r="M10" s="14" t="s">
        <v>7</v>
      </c>
    </row>
    <row r="11" spans="1:13" ht="12.2" customHeight="1" x14ac:dyDescent="0.2">
      <c r="A11" s="13"/>
      <c r="C11" s="4" t="s">
        <v>16</v>
      </c>
      <c r="D11" s="32">
        <f>SP1000P100F2400CY</f>
        <v>704770</v>
      </c>
      <c r="E11" s="32">
        <f>SP1000P100F2400</f>
        <v>1114749</v>
      </c>
      <c r="F11" s="21">
        <f t="shared" si="0"/>
        <v>0.58172027753735256</v>
      </c>
      <c r="H11" s="41"/>
      <c r="I11" s="42"/>
      <c r="J11" s="43"/>
      <c r="K11" s="18">
        <v>2015</v>
      </c>
      <c r="L11" s="18">
        <v>2016</v>
      </c>
      <c r="M11" s="19" t="s">
        <v>9</v>
      </c>
    </row>
    <row r="12" spans="1:13" ht="12.2" customHeight="1" x14ac:dyDescent="0.2">
      <c r="A12" s="13"/>
      <c r="C12" s="4" t="s">
        <v>17</v>
      </c>
      <c r="D12" s="32">
        <f>SP1000P100F2500CY</f>
        <v>294195</v>
      </c>
      <c r="E12" s="32">
        <f>SP1000P100F2500</f>
        <v>39192</v>
      </c>
      <c r="F12" s="21">
        <f t="shared" si="0"/>
        <v>-0.86678223627186046</v>
      </c>
      <c r="H12" s="44" t="s">
        <v>18</v>
      </c>
      <c r="I12" s="2"/>
      <c r="J12" s="40"/>
      <c r="K12" s="20">
        <f>P200AutismCY</f>
        <v>0</v>
      </c>
      <c r="L12" s="20">
        <f>P200Autism</f>
        <v>0</v>
      </c>
      <c r="M12" s="21" t="str">
        <f t="shared" ref="M12:M32" si="1">IF(K12=0, " ",(L12-K12)/K12)</f>
        <v xml:space="preserve"> </v>
      </c>
    </row>
    <row r="13" spans="1:13" ht="12.2" customHeight="1" x14ac:dyDescent="0.2">
      <c r="A13" s="13"/>
      <c r="C13" s="4" t="s">
        <v>19</v>
      </c>
      <c r="D13" s="32">
        <f>SP1000P100F2600CY</f>
        <v>848994</v>
      </c>
      <c r="E13" s="32">
        <f>SP1000P100F2600</f>
        <v>212795</v>
      </c>
      <c r="F13" s="21">
        <f t="shared" si="0"/>
        <v>-0.74935629698207529</v>
      </c>
      <c r="H13" s="44" t="s">
        <v>20</v>
      </c>
      <c r="I13" s="2"/>
      <c r="J13" s="40"/>
      <c r="K13" s="20">
        <f>P200DevelopmentalDelayCY</f>
        <v>0</v>
      </c>
      <c r="L13" s="32">
        <f>P200DevelopmentalDelay</f>
        <v>0</v>
      </c>
      <c r="M13" s="21" t="str">
        <f t="shared" si="1"/>
        <v xml:space="preserve"> </v>
      </c>
    </row>
    <row r="14" spans="1:13" ht="12.2" customHeight="1" x14ac:dyDescent="0.2">
      <c r="A14" s="13"/>
      <c r="C14" s="4" t="s">
        <v>21</v>
      </c>
      <c r="D14" s="32">
        <f>SP1000P100F2900CY</f>
        <v>0</v>
      </c>
      <c r="E14" s="32">
        <f>SP1000P100F2900</f>
        <v>0</v>
      </c>
      <c r="F14" s="21" t="str">
        <f t="shared" si="0"/>
        <v xml:space="preserve"> </v>
      </c>
      <c r="H14" s="44" t="s">
        <v>22</v>
      </c>
      <c r="I14" s="2"/>
      <c r="J14" s="40"/>
      <c r="K14" s="20">
        <f>P200EmotionalDisabilityCY</f>
        <v>0</v>
      </c>
      <c r="L14" s="32">
        <f>P200EmotionalDisability</f>
        <v>0</v>
      </c>
      <c r="M14" s="21" t="str">
        <f t="shared" si="1"/>
        <v xml:space="preserve"> </v>
      </c>
    </row>
    <row r="15" spans="1:13" ht="12.2" customHeight="1" x14ac:dyDescent="0.2">
      <c r="A15" s="13"/>
      <c r="B15" s="4" t="s">
        <v>23</v>
      </c>
      <c r="D15" s="32">
        <f>SP1000P100F3000CY</f>
        <v>0</v>
      </c>
      <c r="E15" s="32">
        <f>SP1000P100F3000</f>
        <v>2718</v>
      </c>
      <c r="F15" s="21" t="str">
        <f t="shared" si="0"/>
        <v xml:space="preserve"> </v>
      </c>
      <c r="H15" s="44" t="s">
        <v>24</v>
      </c>
      <c r="I15" s="2"/>
      <c r="J15" s="40"/>
      <c r="K15" s="32">
        <f>P200HearingImpairmentCY</f>
        <v>0</v>
      </c>
      <c r="L15" s="32">
        <f>P200HearingImpairment</f>
        <v>0</v>
      </c>
      <c r="M15" s="21" t="str">
        <f t="shared" si="1"/>
        <v xml:space="preserve"> </v>
      </c>
    </row>
    <row r="16" spans="1:13" ht="12.2" customHeight="1" x14ac:dyDescent="0.2">
      <c r="A16" s="13"/>
      <c r="B16" s="4" t="s">
        <v>25</v>
      </c>
      <c r="D16" s="32">
        <f>SP1000P100F4000CY</f>
        <v>0</v>
      </c>
      <c r="E16" s="32">
        <f>SP1000P100F4000</f>
        <v>0</v>
      </c>
      <c r="F16" s="21" t="str">
        <f t="shared" si="0"/>
        <v xml:space="preserve"> </v>
      </c>
      <c r="H16" s="44" t="s">
        <v>26</v>
      </c>
      <c r="I16" s="2"/>
      <c r="J16" s="40"/>
      <c r="K16" s="32">
        <f>P200OtherHealthImpairmentsCY</f>
        <v>0</v>
      </c>
      <c r="L16" s="32">
        <f>P200OtherHealthImpairments</f>
        <v>0</v>
      </c>
      <c r="M16" s="21" t="str">
        <f t="shared" si="1"/>
        <v xml:space="preserve"> </v>
      </c>
    </row>
    <row r="17" spans="1:13" ht="12.2" customHeight="1" x14ac:dyDescent="0.2">
      <c r="A17" s="13"/>
      <c r="B17" s="4" t="s">
        <v>27</v>
      </c>
      <c r="D17" s="32">
        <f>SP1000P100F5000CY</f>
        <v>864822</v>
      </c>
      <c r="E17" s="32">
        <f>SP1000P100F5000</f>
        <v>464311</v>
      </c>
      <c r="F17" s="21">
        <f t="shared" si="0"/>
        <v>-0.46311379682755527</v>
      </c>
      <c r="H17" s="44" t="s">
        <v>28</v>
      </c>
      <c r="I17" s="2"/>
      <c r="J17" s="40"/>
      <c r="K17" s="32">
        <f>P200SpecificLearningDisabilityCY</f>
        <v>267930</v>
      </c>
      <c r="L17" s="32">
        <f>P200SpecificLearningDisability</f>
        <v>267930</v>
      </c>
      <c r="M17" s="21">
        <f t="shared" si="1"/>
        <v>0</v>
      </c>
    </row>
    <row r="18" spans="1:13" ht="12.2" customHeight="1" x14ac:dyDescent="0.2">
      <c r="A18" s="13" t="s">
        <v>29</v>
      </c>
      <c r="D18" s="32">
        <f>SP1000P610CY</f>
        <v>0</v>
      </c>
      <c r="E18" s="32">
        <f>SP1000P610</f>
        <v>0</v>
      </c>
      <c r="F18" s="21" t="str">
        <f t="shared" si="0"/>
        <v xml:space="preserve"> </v>
      </c>
      <c r="H18" s="44" t="s">
        <v>30</v>
      </c>
      <c r="I18" s="2"/>
      <c r="J18" s="40"/>
      <c r="K18" s="32">
        <f>P200MildModerateOrSevereIDCY</f>
        <v>0</v>
      </c>
      <c r="L18" s="32">
        <f>P200MildModerateorSevereID</f>
        <v>0</v>
      </c>
      <c r="M18" s="21" t="str">
        <f t="shared" si="1"/>
        <v xml:space="preserve"> </v>
      </c>
    </row>
    <row r="19" spans="1:13" ht="12.2" customHeight="1" x14ac:dyDescent="0.2">
      <c r="A19" s="13" t="s">
        <v>31</v>
      </c>
      <c r="D19" s="32">
        <f>SP1000P620CY</f>
        <v>6740</v>
      </c>
      <c r="E19" s="32">
        <f>SP1000P620</f>
        <v>0</v>
      </c>
      <c r="F19" s="21">
        <f t="shared" si="0"/>
        <v>-1</v>
      </c>
      <c r="H19" s="44" t="s">
        <v>32</v>
      </c>
      <c r="I19" s="2"/>
      <c r="J19" s="40"/>
      <c r="K19" s="32">
        <f>P200MultipleDisabilitiesCY</f>
        <v>0</v>
      </c>
      <c r="L19" s="32">
        <f>P200MultipleDisabilities</f>
        <v>0</v>
      </c>
      <c r="M19" s="21" t="str">
        <f t="shared" si="1"/>
        <v xml:space="preserve"> </v>
      </c>
    </row>
    <row r="20" spans="1:13" ht="12.2" customHeight="1" x14ac:dyDescent="0.2">
      <c r="A20" s="13" t="s">
        <v>33</v>
      </c>
      <c r="D20" s="32">
        <f>SP1000P630700800900CY</f>
        <v>0</v>
      </c>
      <c r="E20" s="32">
        <f>SP1000P630700800900</f>
        <v>0</v>
      </c>
      <c r="F20" s="21" t="str">
        <f t="shared" si="0"/>
        <v xml:space="preserve"> </v>
      </c>
      <c r="H20" s="44" t="s">
        <v>34</v>
      </c>
      <c r="I20" s="2"/>
      <c r="J20" s="40"/>
      <c r="K20" s="32">
        <f>P200MultipleDisabilitieswithSSICY</f>
        <v>0</v>
      </c>
      <c r="L20" s="32">
        <f>P200MultipleDisabilitieswithSSI</f>
        <v>0</v>
      </c>
      <c r="M20" s="21" t="str">
        <f t="shared" si="1"/>
        <v xml:space="preserve"> </v>
      </c>
    </row>
    <row r="21" spans="1:13" ht="12.2" customHeight="1" x14ac:dyDescent="0.2">
      <c r="A21" s="45"/>
      <c r="B21" s="3" t="s">
        <v>35</v>
      </c>
      <c r="C21" s="43"/>
      <c r="D21" s="32">
        <f>SUM(D6:D20)</f>
        <v>4297894</v>
      </c>
      <c r="E21" s="32">
        <f>SUM(E6:E20)</f>
        <v>4131533</v>
      </c>
      <c r="F21" s="21">
        <f t="shared" si="0"/>
        <v>-3.8707562354958036E-2</v>
      </c>
      <c r="H21" s="44" t="s">
        <v>36</v>
      </c>
      <c r="I21" s="2"/>
      <c r="J21" s="40"/>
      <c r="K21" s="32">
        <f>P200OrthopedicImpairmentCY</f>
        <v>0</v>
      </c>
      <c r="L21" s="32">
        <f>P200OrthopedicImpairment</f>
        <v>0</v>
      </c>
      <c r="M21" s="21" t="str">
        <f t="shared" si="1"/>
        <v xml:space="preserve"> </v>
      </c>
    </row>
    <row r="22" spans="1:13" ht="12.2" customHeight="1" x14ac:dyDescent="0.2">
      <c r="A22" s="13" t="s">
        <v>37</v>
      </c>
      <c r="D22" s="22"/>
      <c r="E22" s="23"/>
      <c r="F22" s="24"/>
      <c r="H22" s="44" t="s">
        <v>38</v>
      </c>
      <c r="I22" s="2"/>
      <c r="J22" s="40"/>
      <c r="K22" s="46">
        <f>P200PreschoolSevereDelayCY</f>
        <v>0</v>
      </c>
      <c r="L22" s="32">
        <f>P200PreschoolSevereDelay</f>
        <v>0</v>
      </c>
      <c r="M22" s="21" t="str">
        <f t="shared" si="1"/>
        <v xml:space="preserve"> </v>
      </c>
    </row>
    <row r="23" spans="1:13" ht="12.2" customHeight="1" x14ac:dyDescent="0.2">
      <c r="A23" s="13"/>
      <c r="B23" s="4" t="s">
        <v>10</v>
      </c>
      <c r="D23" s="47">
        <f>SP1000P200F1000CY</f>
        <v>166974</v>
      </c>
      <c r="E23" s="48">
        <f>SP1000P200F1000</f>
        <v>184905</v>
      </c>
      <c r="F23" s="30">
        <f>IF(D23=0, " ",(E23-D23)/D23)</f>
        <v>0.10738797657120271</v>
      </c>
      <c r="H23" s="44" t="s">
        <v>39</v>
      </c>
      <c r="I23" s="2"/>
      <c r="J23" s="40"/>
      <c r="K23" s="32">
        <f>P200SpeechLanguageImpairmentCY</f>
        <v>0</v>
      </c>
      <c r="L23" s="32">
        <f>P200SpeechLanguageImpairment</f>
        <v>0</v>
      </c>
      <c r="M23" s="21" t="str">
        <f t="shared" si="1"/>
        <v xml:space="preserve"> </v>
      </c>
    </row>
    <row r="24" spans="1:13" ht="12.2" customHeight="1" x14ac:dyDescent="0.2">
      <c r="A24" s="13"/>
      <c r="B24" s="4" t="s">
        <v>11</v>
      </c>
      <c r="D24" s="49"/>
      <c r="E24" s="49"/>
      <c r="F24" s="33"/>
      <c r="H24" s="44" t="s">
        <v>40</v>
      </c>
      <c r="I24" s="2"/>
      <c r="J24" s="40"/>
      <c r="K24" s="32">
        <f>P200TraumaticBrainInjuryCY</f>
        <v>0</v>
      </c>
      <c r="L24" s="32">
        <f>P200TraumaticBrainInjury</f>
        <v>0</v>
      </c>
      <c r="M24" s="21" t="str">
        <f t="shared" si="1"/>
        <v xml:space="preserve"> </v>
      </c>
    </row>
    <row r="25" spans="1:13" ht="12.2" customHeight="1" x14ac:dyDescent="0.2">
      <c r="A25" s="13"/>
      <c r="C25" s="4" t="s">
        <v>12</v>
      </c>
      <c r="D25" s="20">
        <f>SP1000P200F2100CY</f>
        <v>37529</v>
      </c>
      <c r="E25" s="20">
        <f>SP1000P200F2100</f>
        <v>7010</v>
      </c>
      <c r="F25" s="30">
        <f t="shared" ref="F25:F41" si="2">IF(D25=0, " ",(E25-D25)/D25)</f>
        <v>-0.81321111673639057</v>
      </c>
      <c r="H25" s="44" t="s">
        <v>41</v>
      </c>
      <c r="I25" s="2"/>
      <c r="J25" s="40"/>
      <c r="K25" s="32">
        <f>P200VisualImpairmentCY</f>
        <v>0</v>
      </c>
      <c r="L25" s="32">
        <f>P200VisualImpairment</f>
        <v>0</v>
      </c>
      <c r="M25" s="21" t="str">
        <f t="shared" si="1"/>
        <v xml:space="preserve"> </v>
      </c>
    </row>
    <row r="26" spans="1:13" ht="12.2" customHeight="1" x14ac:dyDescent="0.2">
      <c r="A26" s="13"/>
      <c r="C26" s="4" t="s">
        <v>13</v>
      </c>
      <c r="D26" s="20">
        <f>SP1000P200F2200CY</f>
        <v>0</v>
      </c>
      <c r="E26" s="20">
        <f>SP1000P200F2200</f>
        <v>327</v>
      </c>
      <c r="F26" s="33" t="str">
        <f t="shared" si="2"/>
        <v xml:space="preserve"> </v>
      </c>
      <c r="H26" s="44" t="s">
        <v>42</v>
      </c>
      <c r="I26" s="2"/>
      <c r="J26" s="40"/>
      <c r="K26" s="32">
        <f>P200GiftedEducationCY</f>
        <v>0</v>
      </c>
      <c r="L26" s="32">
        <f>P200GiftedEducation</f>
        <v>0</v>
      </c>
      <c r="M26" s="21" t="str">
        <f t="shared" si="1"/>
        <v xml:space="preserve"> </v>
      </c>
    </row>
    <row r="27" spans="1:13" ht="12.2" customHeight="1" x14ac:dyDescent="0.2">
      <c r="A27" s="13"/>
      <c r="C27" s="4" t="s">
        <v>14</v>
      </c>
      <c r="D27" s="20">
        <f>SP1000P200F2300CY</f>
        <v>0</v>
      </c>
      <c r="E27" s="20">
        <f>SP1000P200F2300</f>
        <v>0</v>
      </c>
      <c r="F27" s="21" t="str">
        <f t="shared" si="2"/>
        <v xml:space="preserve"> </v>
      </c>
      <c r="H27" s="44" t="s">
        <v>43</v>
      </c>
      <c r="I27" s="2"/>
      <c r="J27" s="40"/>
      <c r="K27" s="32">
        <f>P200ELLIncrementalCostsCY</f>
        <v>0</v>
      </c>
      <c r="L27" s="32">
        <f>P200ELLIncrementalCosts</f>
        <v>0</v>
      </c>
      <c r="M27" s="21" t="str">
        <f t="shared" si="1"/>
        <v xml:space="preserve"> </v>
      </c>
    </row>
    <row r="28" spans="1:13" ht="12.2" customHeight="1" x14ac:dyDescent="0.2">
      <c r="A28" s="13"/>
      <c r="C28" s="4" t="s">
        <v>16</v>
      </c>
      <c r="D28" s="20">
        <f>SP1000P200F2400CY</f>
        <v>63427</v>
      </c>
      <c r="E28" s="20">
        <f>SP1000P200F2400</f>
        <v>0</v>
      </c>
      <c r="F28" s="21">
        <f t="shared" si="2"/>
        <v>-1</v>
      </c>
      <c r="H28" s="44" t="s">
        <v>44</v>
      </c>
      <c r="I28" s="2"/>
      <c r="J28" s="40"/>
      <c r="K28" s="32">
        <f>P200ELLCompensatoryInstructionCY</f>
        <v>0</v>
      </c>
      <c r="L28" s="32">
        <f>P200ELLCompensatoryInstruction</f>
        <v>0</v>
      </c>
      <c r="M28" s="21" t="str">
        <f t="shared" si="1"/>
        <v xml:space="preserve"> </v>
      </c>
    </row>
    <row r="29" spans="1:13" ht="12.2" customHeight="1" x14ac:dyDescent="0.2">
      <c r="A29" s="13"/>
      <c r="C29" s="4" t="s">
        <v>17</v>
      </c>
      <c r="D29" s="20">
        <f>SP1000P200F2500CY</f>
        <v>0</v>
      </c>
      <c r="E29" s="20">
        <f>SP1000P200F2500</f>
        <v>0</v>
      </c>
      <c r="F29" s="21" t="str">
        <f t="shared" si="2"/>
        <v xml:space="preserve"> </v>
      </c>
      <c r="H29" s="44" t="s">
        <v>45</v>
      </c>
      <c r="I29" s="2"/>
      <c r="J29" s="40"/>
      <c r="K29" s="32">
        <f>P200RemedialEducationCY</f>
        <v>0</v>
      </c>
      <c r="L29" s="32">
        <f>P200RemedialEducation</f>
        <v>0</v>
      </c>
      <c r="M29" s="21" t="str">
        <f t="shared" si="1"/>
        <v xml:space="preserve"> </v>
      </c>
    </row>
    <row r="30" spans="1:13" ht="12.2" customHeight="1" x14ac:dyDescent="0.2">
      <c r="A30" s="13"/>
      <c r="C30" s="4" t="s">
        <v>19</v>
      </c>
      <c r="D30" s="20">
        <f>SP1000P200F2600CY</f>
        <v>0</v>
      </c>
      <c r="E30" s="20">
        <f>SP1000P200F2600</f>
        <v>0</v>
      </c>
      <c r="F30" s="21" t="str">
        <f t="shared" si="2"/>
        <v xml:space="preserve"> </v>
      </c>
      <c r="H30" s="44" t="s">
        <v>46</v>
      </c>
      <c r="I30" s="2"/>
      <c r="J30" s="40"/>
      <c r="K30" s="32">
        <f>P200VocationalandTechnologicalEdCY</f>
        <v>0</v>
      </c>
      <c r="L30" s="32">
        <f>P200VocationalandTechnologicalEd</f>
        <v>0</v>
      </c>
      <c r="M30" s="21" t="str">
        <f t="shared" si="1"/>
        <v xml:space="preserve"> </v>
      </c>
    </row>
    <row r="31" spans="1:13" ht="12.2" customHeight="1" x14ac:dyDescent="0.2">
      <c r="A31" s="13"/>
      <c r="C31" s="4" t="s">
        <v>21</v>
      </c>
      <c r="D31" s="20">
        <f>SP1000P200F2900CY</f>
        <v>0</v>
      </c>
      <c r="E31" s="20">
        <f>SP1000P200F2900</f>
        <v>0</v>
      </c>
      <c r="F31" s="21" t="str">
        <f t="shared" si="2"/>
        <v xml:space="preserve"> </v>
      </c>
      <c r="H31" s="44" t="s">
        <v>47</v>
      </c>
      <c r="I31" s="2"/>
      <c r="J31" s="40"/>
      <c r="K31" s="50">
        <f>P200CareerEducationCY</f>
        <v>0</v>
      </c>
      <c r="L31" s="50">
        <f>P200CareerEducation</f>
        <v>0</v>
      </c>
      <c r="M31" s="21" t="str">
        <f t="shared" si="1"/>
        <v xml:space="preserve"> </v>
      </c>
    </row>
    <row r="32" spans="1:13" ht="12.2" customHeight="1" x14ac:dyDescent="0.2">
      <c r="A32" s="13"/>
      <c r="B32" s="4" t="s">
        <v>23</v>
      </c>
      <c r="D32" s="20">
        <f>SP1000P200F3000CY</f>
        <v>0</v>
      </c>
      <c r="E32" s="20">
        <f>SP1000P200F3000</f>
        <v>0</v>
      </c>
      <c r="F32" s="21" t="str">
        <f t="shared" si="2"/>
        <v xml:space="preserve"> </v>
      </c>
      <c r="H32" s="51" t="s">
        <v>48</v>
      </c>
      <c r="I32" s="52"/>
      <c r="J32" s="43"/>
      <c r="K32" s="32">
        <f>SUM(K12:K31)</f>
        <v>267930</v>
      </c>
      <c r="L32" s="32">
        <f>SUM(L12:L31)</f>
        <v>267930</v>
      </c>
      <c r="M32" s="53">
        <f t="shared" si="1"/>
        <v>0</v>
      </c>
    </row>
    <row r="33" spans="1:13" ht="12.2" customHeight="1" x14ac:dyDescent="0.2">
      <c r="A33" s="13"/>
      <c r="B33" s="4" t="s">
        <v>25</v>
      </c>
      <c r="D33" s="20">
        <f>SP1000P200F4000CY</f>
        <v>0</v>
      </c>
      <c r="E33" s="20">
        <f>SP1000P200F4000</f>
        <v>0</v>
      </c>
      <c r="F33" s="21" t="str">
        <f t="shared" si="2"/>
        <v xml:space="preserve"> </v>
      </c>
    </row>
    <row r="34" spans="1:13" ht="12.2" customHeight="1" x14ac:dyDescent="0.2">
      <c r="A34" s="13"/>
      <c r="B34" s="4" t="s">
        <v>27</v>
      </c>
      <c r="D34" s="20">
        <f>SP1000P200F5000CY</f>
        <v>0</v>
      </c>
      <c r="E34" s="20">
        <f>SP1000P200F5000</f>
        <v>0</v>
      </c>
      <c r="F34" s="21" t="str">
        <f t="shared" si="2"/>
        <v xml:space="preserve"> </v>
      </c>
      <c r="H34" s="54" t="s">
        <v>49</v>
      </c>
      <c r="I34" s="55"/>
      <c r="J34" s="55"/>
      <c r="K34" s="55"/>
      <c r="L34" s="56"/>
    </row>
    <row r="35" spans="1:13" ht="12.2" customHeight="1" x14ac:dyDescent="0.2">
      <c r="A35" s="45"/>
      <c r="B35" s="3" t="s">
        <v>50</v>
      </c>
      <c r="C35" s="43"/>
      <c r="D35" s="32">
        <f>SUM(D23:D34)</f>
        <v>267930</v>
      </c>
      <c r="E35" s="32">
        <f>SUM(E23:E34)</f>
        <v>192242</v>
      </c>
      <c r="F35" s="53">
        <f t="shared" si="2"/>
        <v>-0.28249169559213227</v>
      </c>
      <c r="H35" s="13"/>
      <c r="J35" s="57" t="s">
        <v>3</v>
      </c>
      <c r="K35" s="58"/>
      <c r="L35" s="14" t="s">
        <v>4</v>
      </c>
      <c r="M35" s="59"/>
    </row>
    <row r="36" spans="1:13" ht="12.2" customHeight="1" x14ac:dyDescent="0.2">
      <c r="A36" s="60" t="s">
        <v>51</v>
      </c>
      <c r="B36" s="61"/>
      <c r="C36" s="62"/>
      <c r="D36" s="32">
        <f>SP1000P300CY</f>
        <v>0</v>
      </c>
      <c r="E36" s="32">
        <f>SP1000P300</f>
        <v>0</v>
      </c>
      <c r="F36" s="53" t="str">
        <f t="shared" si="2"/>
        <v xml:space="preserve"> </v>
      </c>
      <c r="H36" s="13"/>
      <c r="J36" s="63" t="s">
        <v>5</v>
      </c>
      <c r="K36" s="63" t="s">
        <v>6</v>
      </c>
      <c r="L36" s="14" t="s">
        <v>7</v>
      </c>
    </row>
    <row r="37" spans="1:13" ht="12.2" customHeight="1" x14ac:dyDescent="0.2">
      <c r="A37" s="60" t="s">
        <v>52</v>
      </c>
      <c r="B37" s="61"/>
      <c r="C37" s="62"/>
      <c r="D37" s="32">
        <f>SP1000P400CY</f>
        <v>86192</v>
      </c>
      <c r="E37" s="32">
        <f>SP1000P400</f>
        <v>109509</v>
      </c>
      <c r="F37" s="53">
        <f t="shared" si="2"/>
        <v>0.27052394653796175</v>
      </c>
      <c r="H37" s="64"/>
      <c r="J37" s="18">
        <v>2015</v>
      </c>
      <c r="K37" s="18">
        <v>2016</v>
      </c>
      <c r="L37" s="19" t="s">
        <v>9</v>
      </c>
    </row>
    <row r="38" spans="1:13" ht="12.2" customHeight="1" x14ac:dyDescent="0.2">
      <c r="A38" s="60" t="s">
        <v>53</v>
      </c>
      <c r="B38" s="61"/>
      <c r="C38" s="62"/>
      <c r="D38" s="32">
        <f>SP1000P530CY</f>
        <v>0</v>
      </c>
      <c r="E38" s="32">
        <f>SP1000P530</f>
        <v>0</v>
      </c>
      <c r="F38" s="53" t="str">
        <f t="shared" si="2"/>
        <v xml:space="preserve"> </v>
      </c>
      <c r="H38" s="60" t="s">
        <v>54</v>
      </c>
      <c r="I38" s="61"/>
      <c r="J38" s="20">
        <f>SP1000TotalCY</f>
        <v>4652016</v>
      </c>
      <c r="K38" s="20">
        <f>SP1000Total</f>
        <v>4433284</v>
      </c>
      <c r="L38" s="53">
        <f>IF(J38=0, " ",(K38-J38)/J38)</f>
        <v>-4.7018754879604885E-2</v>
      </c>
    </row>
    <row r="39" spans="1:13" ht="12.2" customHeight="1" x14ac:dyDescent="0.2">
      <c r="A39" s="60" t="s">
        <v>55</v>
      </c>
      <c r="B39" s="61"/>
      <c r="C39" s="62"/>
      <c r="D39" s="32">
        <f>SP1000P540CY</f>
        <v>0</v>
      </c>
      <c r="E39" s="32">
        <f>SP1000P540</f>
        <v>0</v>
      </c>
      <c r="F39" s="53" t="str">
        <f t="shared" si="2"/>
        <v xml:space="preserve"> </v>
      </c>
      <c r="H39" s="60" t="s">
        <v>56</v>
      </c>
      <c r="I39" s="61"/>
      <c r="J39" s="32">
        <f>SP1000ClassSiteProjCY</f>
        <v>307793</v>
      </c>
      <c r="K39" s="32">
        <f>SP1000ClassSiteProj</f>
        <v>170650</v>
      </c>
      <c r="L39" s="53">
        <f t="shared" ref="L39:L46" si="3">IF(J39=0, " ",(K39-J39)/J39)</f>
        <v>-0.44556893756518179</v>
      </c>
    </row>
    <row r="40" spans="1:13" ht="12.2" customHeight="1" x14ac:dyDescent="0.2">
      <c r="A40" s="45" t="s">
        <v>57</v>
      </c>
      <c r="B40" s="3"/>
      <c r="C40" s="43"/>
      <c r="D40" s="32">
        <f>SP1000P550CY</f>
        <v>0</v>
      </c>
      <c r="E40" s="32">
        <f>SP1000P550</f>
        <v>0</v>
      </c>
      <c r="F40" s="53" t="str">
        <f t="shared" si="2"/>
        <v xml:space="preserve"> </v>
      </c>
      <c r="H40" s="60" t="s">
        <v>58</v>
      </c>
      <c r="I40" s="61"/>
      <c r="J40" s="32">
        <f>SP1000InstrImpProjCY</f>
        <v>33000</v>
      </c>
      <c r="K40" s="32">
        <f>SP1000InstrImpProj</f>
        <v>35000</v>
      </c>
      <c r="L40" s="53">
        <f t="shared" si="3"/>
        <v>6.0606060606060608E-2</v>
      </c>
    </row>
    <row r="41" spans="1:13" ht="12.2" customHeight="1" x14ac:dyDescent="0.2">
      <c r="A41" s="45"/>
      <c r="B41" s="3"/>
      <c r="C41" s="43" t="s">
        <v>48</v>
      </c>
      <c r="D41" s="20">
        <f>SUM(D35:D40)+D21</f>
        <v>4652016</v>
      </c>
      <c r="E41" s="20">
        <f>SUM(E35:E40)+E21</f>
        <v>4433284</v>
      </c>
      <c r="F41" s="53">
        <f t="shared" si="2"/>
        <v>-4.7018754879604885E-2</v>
      </c>
      <c r="H41" s="60" t="s">
        <v>59</v>
      </c>
      <c r="I41" s="61"/>
      <c r="J41" s="32">
        <f>SP1000StruEngImmProjCY</f>
        <v>0</v>
      </c>
      <c r="K41" s="32">
        <f>SP1000StruEngImmProj</f>
        <v>0</v>
      </c>
      <c r="L41" s="53" t="str">
        <f t="shared" si="3"/>
        <v xml:space="preserve"> </v>
      </c>
    </row>
    <row r="42" spans="1:13" ht="12.2" customHeight="1" x14ac:dyDescent="0.2">
      <c r="D42" s="65"/>
      <c r="E42" s="65"/>
      <c r="F42" s="66"/>
      <c r="H42" s="60" t="s">
        <v>44</v>
      </c>
      <c r="I42" s="61"/>
      <c r="J42" s="32">
        <f>SP1000CompInstrProjCY</f>
        <v>0</v>
      </c>
      <c r="K42" s="32">
        <f>SP1000CompInstrProj</f>
        <v>0</v>
      </c>
      <c r="L42" s="53" t="str">
        <f t="shared" si="3"/>
        <v xml:space="preserve"> </v>
      </c>
    </row>
    <row r="43" spans="1:13" ht="12.2" customHeight="1" x14ac:dyDescent="0.2">
      <c r="H43" s="60" t="s">
        <v>60</v>
      </c>
      <c r="I43" s="61"/>
      <c r="J43" s="32">
        <f>TotalFederalProjectsCY</f>
        <v>413747</v>
      </c>
      <c r="K43" s="32">
        <f>TotalFederalProjects</f>
        <v>392800</v>
      </c>
      <c r="L43" s="53">
        <f t="shared" si="3"/>
        <v>-5.062755742035592E-2</v>
      </c>
    </row>
    <row r="44" spans="1:13" ht="12.2" customHeight="1" x14ac:dyDescent="0.2">
      <c r="H44" s="60" t="s">
        <v>61</v>
      </c>
      <c r="I44" s="61"/>
      <c r="J44" s="32">
        <f>TotalStateProjectsCY</f>
        <v>2000</v>
      </c>
      <c r="K44" s="32">
        <f>TotalStateProjects</f>
        <v>0</v>
      </c>
      <c r="L44" s="53">
        <f t="shared" si="3"/>
        <v>-1</v>
      </c>
    </row>
    <row r="45" spans="1:13" ht="12.2" customHeight="1" x14ac:dyDescent="0.2">
      <c r="H45" s="60" t="s">
        <v>62</v>
      </c>
      <c r="I45" s="61"/>
      <c r="J45" s="32">
        <f>TotalCapitalAcquisitionsCY</f>
        <v>10000</v>
      </c>
      <c r="K45" s="32">
        <f>TotalCapitalAcquisitions</f>
        <v>10000</v>
      </c>
      <c r="L45" s="53">
        <f t="shared" si="3"/>
        <v>0</v>
      </c>
    </row>
    <row r="46" spans="1:13" ht="12.2" customHeight="1" x14ac:dyDescent="0.2">
      <c r="H46" s="60" t="s">
        <v>63</v>
      </c>
      <c r="I46" s="61"/>
      <c r="J46" s="32">
        <f>SUM(J38:J45)</f>
        <v>5418556</v>
      </c>
      <c r="K46" s="32">
        <f>SUM(K38:K45)</f>
        <v>5041734</v>
      </c>
      <c r="L46" s="53">
        <f t="shared" si="3"/>
        <v>-6.9542881904330237E-2</v>
      </c>
    </row>
    <row r="47" spans="1:13" ht="12.2" customHeight="1" x14ac:dyDescent="0.2"/>
    <row r="48" spans="1:13" ht="12.75" customHeight="1" x14ac:dyDescent="0.2"/>
    <row r="49" spans="8:10" ht="12.75" customHeight="1" x14ac:dyDescent="0.2"/>
    <row r="50" spans="8:10" ht="12.75" customHeight="1" x14ac:dyDescent="0.2"/>
    <row r="51" spans="8:10" ht="12.75" customHeight="1" x14ac:dyDescent="0.2"/>
    <row r="52" spans="8:10" ht="12.75" customHeight="1" x14ac:dyDescent="0.2"/>
    <row r="53" spans="8:10" ht="12.75" customHeight="1" x14ac:dyDescent="0.2">
      <c r="H53" s="67"/>
      <c r="J53" s="68"/>
    </row>
    <row r="54" spans="8:10" ht="12.75" customHeight="1" x14ac:dyDescent="0.2"/>
    <row r="55" spans="8:10" ht="12.75" customHeight="1" x14ac:dyDescent="0.2"/>
  </sheetData>
  <mergeCells count="6">
    <mergeCell ref="A1:J1"/>
    <mergeCell ref="D3:E3"/>
    <mergeCell ref="H3:M7"/>
    <mergeCell ref="K9:L9"/>
    <mergeCell ref="H34:L34"/>
    <mergeCell ref="J35:K3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Tejas Noni</dc:creator>
  <cp:lastModifiedBy>Tejas Noni</cp:lastModifiedBy>
  <dcterms:created xsi:type="dcterms:W3CDTF">2015-07-01T19:42:42Z</dcterms:created>
  <dcterms:modified xsi:type="dcterms:W3CDTF">2015-07-01T19:44:02Z</dcterms:modified>
</cp:coreProperties>
</file>